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1.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nbasanor-my.sharepoint.com/personal/hege_sikveland_dnb_no/Documents/Konsernfinans/Børsmeldinger/Kvartalsfremleggelse/26/"/>
    </mc:Choice>
  </mc:AlternateContent>
  <xr:revisionPtr revIDLastSave="0" documentId="8_{416BA67C-B9D4-47F7-803A-FCC6944CAA85}" xr6:coauthVersionLast="47" xr6:coauthVersionMax="47" xr10:uidLastSave="{00000000-0000-0000-0000-000000000000}"/>
  <bookViews>
    <workbookView xWindow="-110" yWindow="-110" windowWidth="19420" windowHeight="10300" activeTab="1"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Group'!$A$1:$D$100</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2" l="1"/>
  <c r="C86" i="2"/>
  <c r="D80" i="2"/>
  <c r="C80" i="2"/>
  <c r="B80" i="2"/>
  <c r="D76" i="2"/>
  <c r="C76" i="2"/>
  <c r="B76" i="2"/>
  <c r="B7" i="2"/>
  <c r="C7" i="2"/>
  <c r="C40" i="11"/>
  <c r="D40" i="11"/>
  <c r="B40" i="11"/>
  <c r="C36" i="11"/>
  <c r="D36" i="11"/>
  <c r="B36" i="11"/>
  <c r="C26" i="11"/>
  <c r="D26" i="11"/>
  <c r="B26" i="11"/>
  <c r="C22" i="11"/>
  <c r="D22" i="11"/>
  <c r="B22" i="11"/>
  <c r="C18" i="11"/>
  <c r="D18" i="11"/>
  <c r="B18" i="11"/>
  <c r="C14" i="11"/>
  <c r="D14" i="11"/>
  <c r="B14" i="11"/>
  <c r="C8" i="11"/>
  <c r="D8" i="11"/>
  <c r="B8" i="11"/>
  <c r="D28" i="11" l="1"/>
  <c r="D30" i="11" s="1"/>
  <c r="B28" i="11"/>
  <c r="B30" i="11" s="1"/>
  <c r="C28" i="11"/>
  <c r="C30" i="11" s="1"/>
  <c r="D98" i="2" l="1"/>
  <c r="C98" i="2"/>
  <c r="B98" i="2"/>
  <c r="D92" i="2"/>
  <c r="C92" i="2"/>
  <c r="B92" i="2"/>
  <c r="B86" i="2"/>
  <c r="D72" i="2"/>
  <c r="C72" i="2"/>
  <c r="B72" i="2"/>
  <c r="D62" i="2"/>
  <c r="D64" i="2" s="1"/>
  <c r="C62" i="2"/>
  <c r="C64" i="2" s="1"/>
  <c r="B62" i="2"/>
  <c r="B64" i="2" s="1"/>
  <c r="D56" i="2"/>
  <c r="D58" i="2" s="1"/>
  <c r="C56" i="2"/>
  <c r="C58" i="2" s="1"/>
  <c r="B56" i="2"/>
  <c r="B58" i="2" s="1"/>
  <c r="D49" i="2"/>
  <c r="C49" i="2"/>
  <c r="B49" i="2"/>
  <c r="D40" i="2"/>
  <c r="D42" i="2" s="1"/>
  <c r="C40" i="2"/>
  <c r="C42" i="2" s="1"/>
  <c r="B40" i="2"/>
  <c r="B42" i="2" s="1"/>
  <c r="D30" i="2"/>
  <c r="D32" i="2" s="1"/>
  <c r="C30" i="2"/>
  <c r="C32" i="2" s="1"/>
  <c r="B30" i="2"/>
  <c r="B32" i="2" s="1"/>
  <c r="D23" i="2"/>
  <c r="D25" i="2" s="1"/>
  <c r="C23" i="2"/>
  <c r="C25" i="2" s="1"/>
  <c r="B23" i="2"/>
  <c r="B25" i="2" s="1"/>
  <c r="D14" i="2"/>
  <c r="D17" i="2" s="1"/>
  <c r="C14" i="2"/>
  <c r="C17" i="2" s="1"/>
  <c r="B14" i="2"/>
  <c r="B17" i="2" s="1"/>
  <c r="D7" i="2"/>
  <c r="D10" i="2" s="1"/>
  <c r="C10" i="2"/>
  <c r="B10" i="2"/>
  <c r="C66" i="2" l="1"/>
  <c r="D66" i="2"/>
  <c r="B66" i="2"/>
</calcChain>
</file>

<file path=xl/sharedStrings.xml><?xml version="1.0" encoding="utf-8"?>
<sst xmlns="http://schemas.openxmlformats.org/spreadsheetml/2006/main" count="153" uniqueCount="125">
  <si>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</si>
  <si>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</si>
  <si>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</si>
  <si>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</si>
  <si>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</si>
  <si>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</si>
  <si>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</si>
  <si>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</si>
  <si>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</si>
  <si>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</si>
  <si>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Net loans and financial commitments in stage 2 and 3 in per cent of net loans and impairment relative to average net loans to customers </t>
  </si>
  <si>
    <t>These ratios are included to show DNB’s provisions relating to credit exposure.</t>
  </si>
  <si>
    <t>Calculated as: Impairment relative to average net loans to customers at amortised cost, annualised (per cent).</t>
  </si>
  <si>
    <t>These measures give relevant information on DNB’s liquidity position.</t>
  </si>
  <si>
    <t>Cost/income ratio</t>
  </si>
  <si>
    <t>This ratio is included to provide information on the correlation between income and expenses and is considered to be one of DNB’s key financial targets.</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</si>
  <si>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</si>
  <si>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</si>
  <si>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</si>
  <si>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</si>
  <si>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</si>
  <si>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</si>
  <si>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</si>
  <si>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</si>
  <si>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</si>
  <si>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</si>
  <si>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</si>
  <si>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</si>
  <si>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</si>
  <si>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</si>
  <si>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</si>
  <si>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</si>
  <si>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</si>
  <si>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</si>
  <si>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</si>
  <si>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</si>
  <si>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</si>
  <si>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</si>
  <si>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</si>
  <si>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</si>
  <si>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</si>
  <si>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</si>
  <si>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</si>
  <si>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</si>
  <si>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</si>
  <si>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combined assets</t>
  </si>
  <si>
    <t>Total assets, NOK millon</t>
  </si>
  <si>
    <t>Total combined assets, NOK million</t>
  </si>
  <si>
    <t xml:space="preserve">Average interest rate spreads </t>
  </si>
  <si>
    <t>Interest on loans not subject to impairment,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</si>
  <si>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</si>
  <si>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</si>
  <si>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</si>
  <si>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</si>
  <si>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</si>
  <si>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</si>
  <si>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</si>
  <si>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</si>
  <si>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</si>
  <si>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</si>
  <si>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</si>
  <si>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</si>
  <si>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</si>
  <si>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</si>
  <si>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</si>
  <si>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</si>
  <si>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</si>
  <si>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</si>
  <si>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</si>
  <si>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</si>
  <si>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</si>
  <si>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</si>
  <si>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</si>
  <si>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</si>
  <si>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</si>
  <si>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</si>
  <si>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</si>
  <si>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</si>
  <si>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</si>
  <si>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</si>
  <si>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</si>
  <si>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</si>
  <si>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Impairment relative to average net loans to customers, net loans and financial commitments in stage 3 in per cent of net loans</t>
  </si>
  <si>
    <t>These ratios are included to show DNB Boligkreditt’s provisions relating to credit exposure.</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</si>
  <si>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</si>
  <si>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</si>
  <si>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</si>
  <si>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</si>
  <si>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</si>
  <si>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</si>
  <si>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</si>
  <si>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</si>
  <si>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</si>
  <si>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</si>
  <si>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</si>
  <si>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</si>
  <si>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</si>
  <si>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</si>
  <si>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</si>
  <si>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</si>
  <si>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</si>
  <si>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</si>
  <si>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</si>
  <si>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</si>
  <si>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</si>
  <si>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</si>
  <si>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</si>
  <si>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Days in the period</t>
  </si>
  <si>
    <t>Ratio of customer deposits to net loans to customers at end of period, customer segments per cent</t>
  </si>
  <si>
    <t>These measures give relevant information on the scale of DNB’s operations and activities.</t>
  </si>
  <si>
    <t>Ratio of customer deposits to net loans to customers at end of period</t>
  </si>
  <si>
    <t>Corresponding money market rate, NOK million</t>
  </si>
  <si>
    <t>Assets under management, excluding DNB Livsforsikring portfolio, NOK million</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</si>
  <si>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</si>
  <si>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 xml:space="preserve">corresponding money market rate, for the customer segments. </t>
  </si>
  <si>
    <t>Average lending spread is calculated as: Interest margin on performing loans to customers relative to average performing loans for the period. Interest margin is defined as interest income on the loans less funding costs equivalent to the corresponding money market rate.</t>
  </si>
  <si>
    <t>Average deposit spread is calculated as: Interest margin on deposits from customers relative to average deposits for the period. Interest margin is defined as estimated interest income on the deposits based on the corresponding money market rate, less interest expenses on the deposits.</t>
  </si>
  <si>
    <t>Combined weighted average spread for lending to and deposits from customers is calculated as: Total margin income on loans and deposits relative to total average performing loans and deposits.</t>
  </si>
  <si>
    <t xml:space="preserve">Calculated as: Net loans at amortised cost and financial commitments in stage 2 divided by net loans to customers at amortised cost. </t>
  </si>
  <si>
    <t xml:space="preserve">Calculated as: Net loans at amortised cost and financial commitments in stage 3 divided by net loans to customers at amortised cost. Comparable to previously reported figures under IAS 39. </t>
  </si>
  <si>
    <t xml:space="preserve">Calculated as: Customer deposits divided by net loans to customers at the end of the period, for the customer segments. </t>
  </si>
  <si>
    <t>Calculated as: Total operating expenses divided by total operating income.</t>
  </si>
  <si>
    <t>Average lending spread is calculated as: Interest margin on performing loans to customers relative to average performing loans for the period. Interest margin is defined as interest income on the loans less total interest expenses on long- and short-term funding.</t>
  </si>
  <si>
    <t>Calculated as: Net loans at amortised cost and financial commitments in stage 3 divided by net loans to customers at amortised cost.</t>
  </si>
  <si>
    <t>1st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</si>
</sst>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10">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8"/>
      <name val="Arial"/>
      <family val="2"/>
    </font>
    <font>
      <b/>
      <sz val="8.5"/>
      <name val="Arial"/>
      <family val="2"/>
    </font>
    <font>
      <sz val="11"/>
      <color theme="1"/>
      <name val="Arial"/>
      <family val="2"/>
    </font>
    <font>
      <sz val="12"/>
      <name val="Arial"/>
      <family val="2"/>
    </font>
    <font>
      <b/>
      <sz val="12"/>
      <name val="Arial"/>
      <family val="2"/>
    </font>
    <font>
      <sz val="12"/>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41">
    <xf numFmtId="0" fontId="0" fillId="0" borderId="0"/>
    <xf numFmtId="166" fontId="1" fillId="0" borderId="0" applyFont="0" applyFill="0" applyBorder="0" applyAlignment="0" applyProtection="0"/>
    <xf numFmtId="0" fontId="8" fillId="0" borderId="0">
      <alignment vertical="top"/>
    </xf>
    <xf numFmtId="166" fontId="8" fillId="0" borderId="0" applyFont="0" applyFill="0" applyBorder="0" applyAlignment="0" applyProtection="0"/>
    <xf numFmtId="0" fontId="8" fillId="0" borderId="0">
      <alignment vertical="top"/>
    </xf>
    <xf numFmtId="0" fontId="8" fillId="0" borderId="0" applyProtection="0"/>
    <xf numFmtId="0" fontId="8" fillId="0" borderId="0">
      <alignment vertical="top"/>
    </xf>
    <xf numFmtId="166" fontId="8" fillId="0" borderId="0" applyFont="0" applyFill="0" applyBorder="0" applyAlignment="0" applyProtection="0"/>
    <xf numFmtId="9" fontId="8" fillId="0" borderId="0" applyFont="0" applyFill="0" applyBorder="0" applyAlignment="0" applyProtection="0"/>
    <xf numFmtId="166" fontId="18" fillId="0" borderId="0" applyFont="0" applyFill="0" applyBorder="0" applyAlignment="0" applyProtection="0"/>
    <xf numFmtId="166" fontId="8" fillId="0" borderId="0" applyFont="0" applyFill="0" applyBorder="0" applyAlignment="0" applyProtection="0"/>
    <xf numFmtId="9" fontId="19" fillId="0" borderId="0">
      <alignment horizontal="right"/>
    </xf>
    <xf numFmtId="0" fontId="8" fillId="0" borderId="0" applyFont="0" applyFill="0" applyBorder="0" applyAlignment="0" applyProtection="0"/>
    <xf numFmtId="1" fontId="20" fillId="0" borderId="0" applyFont="0" applyFill="0" applyBorder="0" applyAlignment="0" applyProtection="0">
      <protection locked="0"/>
    </xf>
    <xf numFmtId="0" fontId="8" fillId="0" borderId="0"/>
    <xf numFmtId="0" fontId="8" fillId="0" borderId="0"/>
    <xf numFmtId="0" fontId="8"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1" fontId="4"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3" borderId="0" applyNumberFormat="0" applyFont="0" applyAlignment="0" applyProtection="0"/>
    <xf numFmtId="0" fontId="8" fillId="3" borderId="0" applyNumberFormat="0" applyFon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8" fillId="0" borderId="0" applyFont="0" applyFill="0" applyBorder="0" applyAlignment="0" applyProtection="0"/>
    <xf numFmtId="186"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13" fillId="0" borderId="0" applyFill="0" applyProtection="0">
      <alignment horizontal="center"/>
    </xf>
    <xf numFmtId="189" fontId="13" fillId="0" borderId="0" applyFill="0" applyProtection="0">
      <alignment horizontal="center"/>
    </xf>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8" fillId="0" borderId="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centerContinuous"/>
    </xf>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7" fillId="0" borderId="6" applyNumberFormat="0" applyFill="0" applyAlignment="0" applyProtection="0"/>
    <xf numFmtId="178" fontId="8" fillId="0" borderId="0"/>
    <xf numFmtId="178" fontId="8" fillId="0" borderId="0"/>
    <xf numFmtId="0" fontId="28" fillId="0" borderId="7" applyNumberFormat="0" applyFill="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1" fillId="4"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7"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5" borderId="0" applyNumberFormat="0" applyBorder="0" applyAlignment="0" applyProtection="0"/>
    <xf numFmtId="0" fontId="33" fillId="4" borderId="0" applyNumberFormat="0" applyBorder="0" applyAlignment="0" applyProtection="0"/>
    <xf numFmtId="0" fontId="33" fillId="7"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7"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29" fillId="4" borderId="0" applyNumberFormat="0" applyBorder="0" applyAlignment="0" applyProtection="0"/>
    <xf numFmtId="0" fontId="34" fillId="8" borderId="0" applyNumberFormat="0" applyBorder="0" applyAlignment="0" applyProtection="0"/>
    <xf numFmtId="0" fontId="31"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31"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4" fillId="8" borderId="0" applyNumberFormat="0" applyBorder="0" applyAlignment="0" applyProtection="0"/>
    <xf numFmtId="0" fontId="30"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34" fillId="9"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4" fillId="9" borderId="0" applyNumberFormat="0" applyBorder="0" applyAlignment="0" applyProtection="0"/>
    <xf numFmtId="0" fontId="30"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34" fillId="11"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4" fillId="11" borderId="0" applyNumberFormat="0" applyBorder="0" applyAlignment="0" applyProtection="0"/>
    <xf numFmtId="0" fontId="30" fillId="12"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34" fillId="5"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4" fillId="5" borderId="0" applyNumberFormat="0" applyBorder="0" applyAlignment="0" applyProtection="0"/>
    <xf numFmtId="0" fontId="30" fillId="7"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34"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4" fillId="4" borderId="0" applyNumberFormat="0" applyBorder="0" applyAlignment="0" applyProtection="0"/>
    <xf numFmtId="0" fontId="30"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4" fillId="7" borderId="0" applyNumberFormat="0" applyBorder="0" applyAlignment="0" applyProtection="0"/>
    <xf numFmtId="0" fontId="30" fillId="1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5" borderId="0" applyNumberFormat="0" applyBorder="0" applyAlignment="0" applyProtection="0"/>
    <xf numFmtId="0" fontId="35" fillId="4" borderId="0" applyNumberFormat="0" applyBorder="0" applyAlignment="0" applyProtection="0"/>
    <xf numFmtId="0" fontId="35" fillId="7" borderId="0" applyNumberFormat="0" applyBorder="0" applyAlignment="0" applyProtection="0"/>
    <xf numFmtId="0" fontId="36" fillId="0" borderId="8" applyNumberFormat="0" applyFill="0" applyAlignment="0" applyProtection="0"/>
    <xf numFmtId="0" fontId="36" fillId="0" borderId="0" applyNumberFormat="0" applyFill="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1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2" fillId="4" borderId="0" applyNumberFormat="0" applyBorder="0" applyAlignment="0" applyProtection="0"/>
    <xf numFmtId="0" fontId="32" fillId="10"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5" borderId="0" applyNumberFormat="0" applyBorder="0" applyAlignment="0" applyProtection="0"/>
    <xf numFmtId="0" fontId="33" fillId="5"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2" fillId="4" borderId="0" applyNumberFormat="0" applyBorder="0" applyAlignment="0" applyProtection="0"/>
    <xf numFmtId="0" fontId="32" fillId="10"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29" fillId="13" borderId="0" applyNumberFormat="0" applyBorder="0" applyAlignment="0" applyProtection="0"/>
    <xf numFmtId="0" fontId="34"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4" fillId="13" borderId="0" applyNumberFormat="0" applyBorder="0" applyAlignment="0" applyProtection="0"/>
    <xf numFmtId="0" fontId="30" fillId="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34"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4" fillId="10" borderId="0" applyNumberFormat="0" applyBorder="0" applyAlignment="0" applyProtection="0"/>
    <xf numFmtId="0" fontId="30"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5" borderId="0" applyNumberFormat="0" applyBorder="0" applyAlignment="0" applyProtection="0"/>
    <xf numFmtId="0" fontId="34" fillId="1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4" fillId="15" borderId="0" applyNumberFormat="0" applyBorder="0" applyAlignment="0" applyProtection="0"/>
    <xf numFmtId="0" fontId="30" fillId="3"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13" borderId="0" applyNumberFormat="0" applyBorder="0" applyAlignment="0" applyProtection="0"/>
    <xf numFmtId="0" fontId="34" fillId="5"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4" fillId="5" borderId="0" applyNumberFormat="0" applyBorder="0" applyAlignment="0" applyProtection="0"/>
    <xf numFmtId="0" fontId="30" fillId="9"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6" borderId="0" applyNumberFormat="0" applyBorder="0" applyAlignment="0" applyProtection="0"/>
    <xf numFmtId="0" fontId="34" fillId="13"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4" fillId="13" borderId="0" applyNumberFormat="0" applyBorder="0" applyAlignment="0" applyProtection="0"/>
    <xf numFmtId="0" fontId="30"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1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4" fillId="16" borderId="0" applyNumberFormat="0" applyBorder="0" applyAlignment="0" applyProtection="0"/>
    <xf numFmtId="0" fontId="30" fillId="1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29" fillId="17" borderId="0" applyNumberFormat="0" applyBorder="0" applyAlignment="0" applyProtection="0"/>
    <xf numFmtId="0" fontId="29" fillId="4"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0" borderId="0" applyNumberFormat="0" applyBorder="0" applyAlignment="0" applyProtection="0"/>
    <xf numFmtId="0" fontId="38" fillId="4"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9" fillId="21" borderId="0" applyNumberFormat="0" applyBorder="0" applyAlignment="0" applyProtection="0"/>
    <xf numFmtId="0" fontId="39" fillId="10" borderId="0" applyNumberFormat="0" applyBorder="0" applyAlignment="0" applyProtection="0"/>
    <xf numFmtId="0" fontId="39" fillId="15" borderId="0" applyNumberFormat="0" applyBorder="0" applyAlignment="0" applyProtection="0"/>
    <xf numFmtId="0" fontId="39" fillId="23" borderId="0" applyNumberFormat="0" applyBorder="0" applyAlignment="0" applyProtection="0"/>
    <xf numFmtId="0" fontId="39" fillId="19" borderId="0" applyNumberFormat="0" applyBorder="0" applyAlignment="0" applyProtection="0"/>
    <xf numFmtId="0" fontId="39" fillId="24" borderId="0" applyNumberFormat="0" applyBorder="0" applyAlignment="0" applyProtection="0"/>
    <xf numFmtId="0" fontId="38" fillId="4"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40" fillId="17" borderId="0" applyNumberFormat="0" applyBorder="0" applyAlignment="0" applyProtection="0"/>
    <xf numFmtId="0" fontId="41" fillId="21" borderId="0" applyNumberFormat="0" applyBorder="0" applyAlignment="0" applyProtection="0"/>
    <xf numFmtId="0" fontId="37" fillId="4" borderId="0" applyNumberFormat="0" applyBorder="0" applyAlignment="0" applyProtection="0"/>
    <xf numFmtId="0" fontId="40" fillId="25" borderId="0" applyNumberFormat="0" applyBorder="0" applyAlignment="0" applyProtection="0"/>
    <xf numFmtId="0" fontId="40" fillId="4" borderId="0" applyNumberFormat="0" applyBorder="0" applyAlignment="0" applyProtection="0"/>
    <xf numFmtId="0" fontId="41" fillId="10" borderId="0" applyNumberFormat="0" applyBorder="0" applyAlignment="0" applyProtection="0"/>
    <xf numFmtId="0" fontId="37" fillId="22"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1" fillId="15" borderId="0" applyNumberFormat="0" applyBorder="0" applyAlignment="0" applyProtection="0"/>
    <xf numFmtId="0" fontId="37" fillId="16"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1" fillId="23" borderId="0" applyNumberFormat="0" applyBorder="0" applyAlignment="0" applyProtection="0"/>
    <xf numFmtId="0" fontId="37" fillId="9" borderId="0" applyNumberFormat="0" applyBorder="0" applyAlignment="0" applyProtection="0"/>
    <xf numFmtId="0" fontId="40" fillId="13" borderId="0" applyNumberFormat="0" applyBorder="0" applyAlignment="0" applyProtection="0"/>
    <xf numFmtId="0" fontId="40" fillId="20" borderId="0" applyNumberFormat="0" applyBorder="0" applyAlignment="0" applyProtection="0"/>
    <xf numFmtId="0" fontId="41" fillId="19" borderId="0" applyNumberFormat="0" applyBorder="0" applyAlignment="0" applyProtection="0"/>
    <xf numFmtId="0" fontId="37" fillId="4" borderId="0" applyNumberFormat="0" applyBorder="0" applyAlignment="0" applyProtection="0"/>
    <xf numFmtId="0" fontId="40" fillId="7" borderId="0" applyNumberFormat="0" applyBorder="0" applyAlignment="0" applyProtection="0"/>
    <xf numFmtId="0" fontId="40" fillId="10" borderId="0" applyNumberFormat="0" applyBorder="0" applyAlignment="0" applyProtection="0"/>
    <xf numFmtId="0" fontId="41" fillId="24" borderId="0" applyNumberFormat="0" applyBorder="0" applyAlignment="0" applyProtection="0"/>
    <xf numFmtId="0" fontId="37" fillId="10" borderId="0" applyNumberFormat="0" applyBorder="0" applyAlignment="0" applyProtection="0"/>
    <xf numFmtId="0" fontId="40" fillId="9" borderId="0" applyNumberFormat="0" applyBorder="0" applyAlignment="0" applyProtection="0"/>
    <xf numFmtId="0" fontId="42" fillId="21" borderId="0" applyNumberFormat="0" applyBorder="0" applyAlignment="0" applyProtection="0"/>
    <xf numFmtId="0" fontId="42" fillId="10" borderId="0" applyNumberFormat="0" applyBorder="0" applyAlignment="0" applyProtection="0"/>
    <xf numFmtId="0" fontId="42" fillId="15" borderId="0" applyNumberFormat="0" applyBorder="0" applyAlignment="0" applyProtection="0"/>
    <xf numFmtId="0" fontId="42" fillId="23" borderId="0" applyNumberFormat="0" applyBorder="0" applyAlignment="0" applyProtection="0"/>
    <xf numFmtId="0" fontId="42" fillId="19" borderId="0" applyNumberFormat="0" applyBorder="0" applyAlignment="0" applyProtection="0"/>
    <xf numFmtId="0" fontId="42" fillId="24" borderId="0" applyNumberFormat="0" applyBorder="0" applyAlignment="0" applyProtection="0"/>
    <xf numFmtId="0" fontId="38" fillId="26"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29" borderId="0" applyNumberFormat="0" applyBorder="0" applyAlignment="0" applyProtection="0"/>
    <xf numFmtId="0" fontId="38" fillId="19" borderId="0" applyNumberFormat="0" applyBorder="0" applyAlignment="0" applyProtection="0"/>
    <xf numFmtId="0" fontId="38" fillId="27" borderId="0" applyNumberFormat="0" applyBorder="0" applyAlignment="0" applyProtection="0"/>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5" fillId="0" borderId="0"/>
    <xf numFmtId="0" fontId="46" fillId="0" borderId="0" applyNumberFormat="0" applyFill="0" applyBorder="0" applyAlignment="0" applyProtection="0"/>
    <xf numFmtId="0" fontId="39" fillId="20"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3" borderId="0" applyNumberFormat="0" applyBorder="0" applyAlignment="0" applyProtection="0"/>
    <xf numFmtId="0" fontId="39" fillId="19" borderId="0" applyNumberFormat="0" applyBorder="0" applyAlignment="0" applyProtection="0"/>
    <xf numFmtId="0" fontId="39" fillId="2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8" fillId="5" borderId="0" applyNumberFormat="0" applyBorder="0" applyAlignment="0" applyProtection="0"/>
    <xf numFmtId="0" fontId="49" fillId="25" borderId="9" applyNumberFormat="0" applyAlignment="0" applyProtection="0"/>
    <xf numFmtId="0" fontId="50" fillId="25" borderId="9" applyNumberFormat="0" applyAlignment="0" applyProtection="0"/>
    <xf numFmtId="0" fontId="51" fillId="14" borderId="9" applyNumberFormat="0" applyAlignment="0" applyProtection="0"/>
    <xf numFmtId="0" fontId="51" fillId="14" borderId="9" applyNumberFormat="0" applyAlignment="0" applyProtection="0"/>
    <xf numFmtId="0" fontId="49" fillId="25" borderId="9" applyNumberFormat="0" applyAlignment="0" applyProtection="0"/>
    <xf numFmtId="0" fontId="52" fillId="0" borderId="0" applyNumberFormat="0" applyFill="0" applyBorder="0" applyAlignment="0" applyProtection="0"/>
    <xf numFmtId="0" fontId="53" fillId="0" borderId="0" applyNumberFormat="0" applyFill="0" applyBorder="0" applyAlignment="0"/>
    <xf numFmtId="0" fontId="54" fillId="0" borderId="0" applyNumberFormat="0" applyFont="0" applyBorder="0" applyAlignment="0" applyProtection="0"/>
    <xf numFmtId="0" fontId="54" fillId="0" borderId="0" applyNumberFormat="0" applyFont="0" applyBorder="0" applyAlignment="0" applyProtection="0"/>
    <xf numFmtId="0" fontId="55" fillId="31" borderId="0" applyNumberFormat="0" applyBorder="0"/>
    <xf numFmtId="0" fontId="56" fillId="0" borderId="0" applyNumberFormat="0" applyFill="0" applyBorder="0">
      <alignment horizontal="left"/>
    </xf>
    <xf numFmtId="0" fontId="48" fillId="5" borderId="0" applyNumberFormat="0" applyBorder="0" applyAlignment="0" applyProtection="0"/>
    <xf numFmtId="0" fontId="54" fillId="0" borderId="0"/>
    <xf numFmtId="0" fontId="57" fillId="0" borderId="10" applyNumberFormat="0" applyFont="0" applyFill="0" applyAlignment="0" applyProtection="0"/>
    <xf numFmtId="0" fontId="57" fillId="0" borderId="11" applyNumberFormat="0" applyFont="0" applyFill="0" applyAlignment="0" applyProtection="0"/>
    <xf numFmtId="192" fontId="58"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59" fillId="0" borderId="0" applyFill="0" applyBorder="0" applyAlignment="0"/>
    <xf numFmtId="194" fontId="59" fillId="0" borderId="0" applyFill="0" applyBorder="0" applyAlignment="0"/>
    <xf numFmtId="175" fontId="59" fillId="0" borderId="0" applyFill="0" applyBorder="0" applyAlignment="0"/>
    <xf numFmtId="195" fontId="59" fillId="0" borderId="0" applyFill="0" applyBorder="0" applyAlignment="0"/>
    <xf numFmtId="196" fontId="59" fillId="0" borderId="0" applyFill="0" applyBorder="0" applyAlignment="0"/>
    <xf numFmtId="193" fontId="59" fillId="0" borderId="0" applyFill="0" applyBorder="0" applyAlignment="0"/>
    <xf numFmtId="197" fontId="59" fillId="0" borderId="0" applyFill="0" applyBorder="0" applyAlignment="0"/>
    <xf numFmtId="194" fontId="59" fillId="0" borderId="0" applyFill="0" applyBorder="0" applyAlignment="0"/>
    <xf numFmtId="198" fontId="8" fillId="33" borderId="0">
      <alignment horizontal="right" vertical="center" indent="1"/>
    </xf>
    <xf numFmtId="198" fontId="8" fillId="34" borderId="0">
      <alignment horizontal="right" vertical="center" indent="1"/>
    </xf>
    <xf numFmtId="199" fontId="60" fillId="35" borderId="0">
      <alignment horizontal="right" vertical="center" indent="1"/>
    </xf>
    <xf numFmtId="0" fontId="62" fillId="14" borderId="9" applyNumberFormat="0" applyAlignment="0" applyProtection="0"/>
    <xf numFmtId="0" fontId="61" fillId="25" borderId="9" applyNumberFormat="0" applyAlignment="0" applyProtection="0"/>
    <xf numFmtId="0" fontId="63" fillId="36" borderId="2" applyNumberFormat="0" applyFont="0" applyBorder="0" applyAlignment="0">
      <alignment horizontal="center"/>
    </xf>
    <xf numFmtId="0" fontId="63" fillId="36" borderId="2" applyNumberFormat="0" applyFont="0" applyBorder="0" applyAlignment="0">
      <alignment horizontal="center"/>
    </xf>
    <xf numFmtId="200" fontId="64" fillId="0" borderId="0" applyFont="0" applyFill="0" applyBorder="0" applyProtection="0">
      <alignment horizontal="center" vertical="center"/>
    </xf>
    <xf numFmtId="0" fontId="65" fillId="37" borderId="12" applyNumberFormat="0" applyAlignment="0" applyProtection="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199" fontId="13" fillId="38" borderId="0">
      <alignment horizontal="right" vertical="center" indent="1"/>
    </xf>
    <xf numFmtId="199" fontId="8" fillId="39" borderId="0">
      <alignment horizontal="right" vertical="center" indent="1"/>
    </xf>
    <xf numFmtId="49" fontId="13" fillId="40" borderId="0">
      <alignment horizontal="right"/>
    </xf>
    <xf numFmtId="0" fontId="66" fillId="0" borderId="0">
      <alignment horizontal="right"/>
    </xf>
    <xf numFmtId="193" fontId="59" fillId="0" borderId="0" applyFont="0" applyFill="0" applyBorder="0" applyAlignment="0" applyProtection="0"/>
    <xf numFmtId="0" fontId="8" fillId="0" borderId="0" applyFont="0" applyFill="0" applyBorder="0" applyProtection="0">
      <alignment horizontal="right"/>
    </xf>
    <xf numFmtId="0" fontId="8" fillId="0" borderId="0" applyFont="0" applyFill="0" applyBorder="0" applyProtection="0">
      <alignment horizontal="right"/>
    </xf>
    <xf numFmtId="202" fontId="64" fillId="0" borderId="0" applyFont="0" applyFill="0" applyBorder="0" applyProtection="0">
      <alignment horizontal="right"/>
    </xf>
    <xf numFmtId="203" fontId="67" fillId="0" borderId="0" applyFont="0" applyFill="0" applyBorder="0" applyAlignment="0" applyProtection="0">
      <alignment horizontal="right"/>
    </xf>
    <xf numFmtId="204" fontId="67" fillId="0" borderId="0" applyFont="0" applyFill="0" applyBorder="0" applyAlignment="0" applyProtection="0"/>
    <xf numFmtId="203" fontId="67" fillId="0" borderId="0" applyFont="0" applyFill="0" applyBorder="0" applyAlignment="0" applyProtection="0">
      <alignment horizontal="right"/>
    </xf>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6" fontId="29"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205" fontId="67" fillId="0" borderId="0" applyFont="0" applyFill="0" applyBorder="0" applyAlignment="0" applyProtection="0"/>
    <xf numFmtId="206" fontId="67" fillId="0" borderId="0" applyFont="0" applyFill="0" applyBorder="0" applyAlignment="0" applyProtection="0">
      <alignment horizontal="right"/>
    </xf>
    <xf numFmtId="166" fontId="68" fillId="0" borderId="0" applyFont="0" applyFill="0" applyBorder="0" applyAlignment="0" applyProtection="0"/>
    <xf numFmtId="43" fontId="8" fillId="0" borderId="0" applyFont="0" applyFill="0" applyBorder="0" applyAlignment="0" applyProtection="0"/>
    <xf numFmtId="207" fontId="67"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6" fontId="68" fillId="0" borderId="0" applyFont="0" applyFill="0" applyBorder="0" applyAlignment="0" applyProtection="0"/>
    <xf numFmtId="165"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6" fontId="69" fillId="0" borderId="0" applyFont="0" applyFill="0" applyBorder="0" applyAlignment="0" applyProtection="0"/>
    <xf numFmtId="208" fontId="67" fillId="0" borderId="0" applyFont="0" applyFill="0" applyBorder="0" applyAlignment="0" applyProtection="0"/>
    <xf numFmtId="3" fontId="70" fillId="0" borderId="0" applyFont="0" applyFill="0" applyBorder="0" applyAlignment="0" applyProtection="0"/>
    <xf numFmtId="0" fontId="71" fillId="0" borderId="0"/>
    <xf numFmtId="0" fontId="22" fillId="0" borderId="0"/>
    <xf numFmtId="3" fontId="70" fillId="0" borderId="0" applyFont="0" applyFill="0" applyBorder="0" applyAlignment="0" applyProtection="0"/>
    <xf numFmtId="3" fontId="70" fillId="0" borderId="0" applyFont="0" applyFill="0" applyBorder="0" applyAlignment="0" applyProtection="0"/>
    <xf numFmtId="3" fontId="70" fillId="0" borderId="0" applyFont="0" applyFill="0" applyBorder="0" applyAlignment="0" applyProtection="0"/>
    <xf numFmtId="3" fontId="70" fillId="0" borderId="0" applyFont="0" applyFill="0" applyBorder="0" applyAlignment="0" applyProtection="0"/>
    <xf numFmtId="0" fontId="71" fillId="0" borderId="0"/>
    <xf numFmtId="0" fontId="22" fillId="0" borderId="0"/>
    <xf numFmtId="199" fontId="13" fillId="41" borderId="0">
      <alignment horizontal="right" vertical="center" indent="1"/>
    </xf>
    <xf numFmtId="3" fontId="8" fillId="42" borderId="0">
      <alignment horizontal="left"/>
    </xf>
    <xf numFmtId="0" fontId="72" fillId="43" borderId="0">
      <alignment horizontal="center" vertical="center"/>
    </xf>
    <xf numFmtId="0" fontId="25" fillId="44" borderId="0">
      <alignment horizontal="center" wrapText="1"/>
    </xf>
    <xf numFmtId="0" fontId="73" fillId="0" borderId="0"/>
    <xf numFmtId="0" fontId="74" fillId="0" borderId="0" applyNumberFormat="0" applyFill="0" applyBorder="0">
      <alignment horizontal="right"/>
    </xf>
    <xf numFmtId="0" fontId="75" fillId="0" borderId="0">
      <alignment horizontal="left"/>
    </xf>
    <xf numFmtId="0" fontId="76" fillId="0" borderId="0"/>
    <xf numFmtId="0" fontId="77" fillId="0" borderId="0">
      <alignment horizontal="left"/>
    </xf>
    <xf numFmtId="209" fontId="57" fillId="0" borderId="0" applyFont="0" applyFill="0" applyBorder="0" applyAlignment="0" applyProtection="0">
      <protection locked="0"/>
    </xf>
    <xf numFmtId="210" fontId="57" fillId="0" borderId="0" applyFont="0" applyFill="0" applyBorder="0" applyAlignment="0" applyProtection="0">
      <protection locked="0"/>
    </xf>
    <xf numFmtId="194" fontId="59" fillId="0" borderId="0" applyFont="0" applyFill="0" applyBorder="0" applyAlignment="0" applyProtection="0"/>
    <xf numFmtId="211" fontId="8" fillId="0" borderId="0" applyFont="0" applyFill="0" applyBorder="0" applyProtection="0">
      <alignment horizontal="right"/>
    </xf>
    <xf numFmtId="211" fontId="8" fillId="0" borderId="0" applyFont="0" applyFill="0" applyBorder="0" applyProtection="0">
      <alignment horizontal="right"/>
    </xf>
    <xf numFmtId="212" fontId="67" fillId="0" borderId="0" applyFont="0" applyFill="0" applyBorder="0" applyAlignment="0" applyProtection="0">
      <alignment horizontal="right"/>
    </xf>
    <xf numFmtId="213" fontId="67" fillId="0" borderId="0" applyFont="0" applyFill="0" applyBorder="0" applyAlignment="0" applyProtection="0">
      <alignment horizontal="right"/>
    </xf>
    <xf numFmtId="214" fontId="78" fillId="0" borderId="0" applyFont="0" applyFill="0" applyBorder="0" applyAlignment="0" applyProtection="0"/>
    <xf numFmtId="213" fontId="67" fillId="0" borderId="0" applyFont="0" applyFill="0" applyBorder="0" applyAlignment="0" applyProtection="0">
      <alignment horizontal="right"/>
    </xf>
    <xf numFmtId="0" fontId="78" fillId="0" borderId="0" applyFont="0" applyFill="0" applyBorder="0" applyAlignment="0" applyProtection="0"/>
    <xf numFmtId="215" fontId="67" fillId="0" borderId="0" applyFont="0" applyFill="0" applyBorder="0" applyAlignment="0" applyProtection="0"/>
    <xf numFmtId="0" fontId="69" fillId="0" borderId="0" applyFont="0" applyFill="0" applyBorder="0" applyAlignment="0" applyProtection="0">
      <alignment vertical="center"/>
    </xf>
    <xf numFmtId="0" fontId="69" fillId="0" borderId="0" applyFont="0" applyFill="0" applyBorder="0" applyAlignment="0" applyProtection="0">
      <alignment vertical="center"/>
    </xf>
    <xf numFmtId="0" fontId="79" fillId="7" borderId="9" applyNumberFormat="0" applyAlignment="0" applyProtection="0"/>
    <xf numFmtId="0" fontId="80" fillId="25" borderId="13" applyNumberFormat="0" applyAlignment="0" applyProtection="0"/>
    <xf numFmtId="216" fontId="64" fillId="45" borderId="0" applyFont="0" applyFill="0" applyBorder="0" applyAlignment="0" applyProtection="0">
      <alignment vertical="center"/>
    </xf>
    <xf numFmtId="14" fontId="81" fillId="0" borderId="0"/>
    <xf numFmtId="217" fontId="67" fillId="0" borderId="0" applyFont="0" applyFill="0" applyBorder="0" applyAlignment="0" applyProtection="0"/>
    <xf numFmtId="0" fontId="67" fillId="0" borderId="0" applyFont="0" applyFill="0" applyBorder="0" applyAlignment="0" applyProtection="0"/>
    <xf numFmtId="217" fontId="67" fillId="0" borderId="0" applyFont="0" applyFill="0" applyBorder="0" applyAlignment="0" applyProtection="0"/>
    <xf numFmtId="14" fontId="34" fillId="0" borderId="0" applyFill="0" applyBorder="0" applyAlignment="0"/>
    <xf numFmtId="194" fontId="57" fillId="0" borderId="0" applyFont="0" applyFill="0" applyBorder="0" applyProtection="0">
      <alignment horizontal="right"/>
    </xf>
    <xf numFmtId="218" fontId="8" fillId="0" borderId="0" applyFont="0" applyFill="0" applyBorder="0" applyAlignment="0" applyProtection="0"/>
    <xf numFmtId="219" fontId="8" fillId="0" borderId="0" applyFont="0" applyFill="0" applyBorder="0" applyAlignment="0" applyProtection="0"/>
    <xf numFmtId="14" fontId="82" fillId="0" borderId="0">
      <alignment horizontal="left"/>
    </xf>
    <xf numFmtId="4" fontId="83" fillId="0" borderId="0"/>
    <xf numFmtId="4" fontId="8" fillId="0" borderId="0" applyFont="0" applyFill="0" applyBorder="0" applyAlignment="0" applyProtection="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38" fontId="83" fillId="0" borderId="14">
      <alignment vertical="center"/>
    </xf>
    <xf numFmtId="221" fontId="83" fillId="0" borderId="0"/>
    <xf numFmtId="222" fontId="8" fillId="0" borderId="0" applyFont="0" applyFill="0" applyBorder="0" applyAlignment="0" applyProtection="0"/>
    <xf numFmtId="223" fontId="8" fillId="0" borderId="0" applyFont="0" applyFill="0" applyBorder="0" applyAlignment="0" applyProtection="0"/>
    <xf numFmtId="0" fontId="84" fillId="0" borderId="0">
      <protection locked="0"/>
    </xf>
    <xf numFmtId="0" fontId="85" fillId="11" borderId="0" applyNumberFormat="0" applyBorder="0" applyAlignment="0" applyProtection="0"/>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5" fontId="67" fillId="0" borderId="15" applyNumberFormat="0" applyFont="0" applyFill="0" applyAlignment="0" applyProtection="0"/>
    <xf numFmtId="164" fontId="86" fillId="0" borderId="0" applyFill="0" applyBorder="0" applyAlignment="0" applyProtection="0"/>
    <xf numFmtId="226" fontId="87" fillId="0" borderId="0" applyBorder="0" applyAlignment="0">
      <alignment horizontal="left"/>
    </xf>
    <xf numFmtId="165" fontId="8" fillId="0" borderId="0" applyFont="0" applyFill="0" applyBorder="0" applyAlignment="0" applyProtection="0"/>
    <xf numFmtId="0" fontId="88" fillId="9" borderId="0" applyNumberFormat="0" applyBorder="0" applyAlignment="0" applyProtection="0"/>
    <xf numFmtId="0" fontId="89" fillId="9" borderId="0" applyNumberFormat="0" applyBorder="0" applyAlignment="0" applyProtection="0"/>
    <xf numFmtId="0" fontId="47" fillId="5" borderId="0" applyNumberFormat="0" applyBorder="0" applyAlignment="0" applyProtection="0"/>
    <xf numFmtId="0" fontId="88" fillId="9" borderId="0" applyNumberFormat="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90" fillId="0" borderId="0">
      <protection locked="0"/>
    </xf>
    <xf numFmtId="0" fontId="90" fillId="0" borderId="0">
      <protection locked="0"/>
    </xf>
    <xf numFmtId="193" fontId="59" fillId="0" borderId="0" applyFill="0" applyBorder="0" applyAlignment="0"/>
    <xf numFmtId="194" fontId="59" fillId="0" borderId="0" applyFill="0" applyBorder="0" applyAlignment="0"/>
    <xf numFmtId="193" fontId="59" fillId="0" borderId="0" applyFill="0" applyBorder="0" applyAlignment="0"/>
    <xf numFmtId="197" fontId="59" fillId="0" borderId="0" applyFill="0" applyBorder="0" applyAlignment="0"/>
    <xf numFmtId="194" fontId="59" fillId="0" borderId="0" applyFill="0" applyBorder="0" applyAlignment="0"/>
    <xf numFmtId="0" fontId="8" fillId="45" borderId="0">
      <protection locked="0"/>
    </xf>
    <xf numFmtId="227" fontId="91" fillId="0" borderId="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0" fontId="46"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175" fontId="34" fillId="43" borderId="16">
      <protection locked="0"/>
    </xf>
    <xf numFmtId="175" fontId="34" fillId="43" borderId="16">
      <protection locked="0"/>
    </xf>
    <xf numFmtId="175" fontId="34" fillId="43" borderId="16">
      <protection locked="0"/>
    </xf>
    <xf numFmtId="175" fontId="34" fillId="43" borderId="16">
      <protection locked="0"/>
    </xf>
    <xf numFmtId="175" fontId="34" fillId="43" borderId="16">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0" fontId="8" fillId="45" borderId="17">
      <alignment horizontal="right"/>
      <protection locked="0"/>
    </xf>
    <xf numFmtId="3" fontId="34" fillId="43" borderId="16">
      <alignment wrapText="1"/>
      <protection locked="0"/>
    </xf>
    <xf numFmtId="0" fontId="93" fillId="47" borderId="18">
      <alignment horizontal="center" vertical="center"/>
    </xf>
    <xf numFmtId="0" fontId="93" fillId="47" borderId="18">
      <alignment horizontal="center" vertical="center"/>
    </xf>
    <xf numFmtId="0" fontId="93" fillId="47" borderId="18">
      <alignment horizontal="center" vertical="center"/>
    </xf>
    <xf numFmtId="0" fontId="84" fillId="0" borderId="0">
      <protection locked="0"/>
    </xf>
    <xf numFmtId="0" fontId="84" fillId="0" borderId="0">
      <protection locked="0"/>
    </xf>
    <xf numFmtId="230" fontId="94" fillId="0" borderId="0">
      <alignment horizontal="left" vertical="top" wrapText="1"/>
    </xf>
    <xf numFmtId="230" fontId="95" fillId="0" borderId="0">
      <alignment horizontal="left"/>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lignment horizontal="left"/>
    </xf>
    <xf numFmtId="0" fontId="99" fillId="0" borderId="0">
      <alignment horizontal="left"/>
    </xf>
    <xf numFmtId="0" fontId="57" fillId="0" borderId="0" applyFill="0" applyBorder="0" applyProtection="0">
      <alignment horizontal="left"/>
    </xf>
    <xf numFmtId="0" fontId="100" fillId="0" borderId="0" applyNumberFormat="0" applyFill="0" applyBorder="0" applyProtection="0">
      <alignment horizontal="left"/>
    </xf>
    <xf numFmtId="0" fontId="57"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92" fillId="0" borderId="0" applyNumberFormat="0" applyFill="0" applyBorder="0" applyAlignment="0" applyProtection="0"/>
    <xf numFmtId="0" fontId="101" fillId="0" borderId="0" applyNumberFormat="0" applyFill="0" applyBorder="0" applyAlignment="0" applyProtection="0"/>
    <xf numFmtId="3" fontId="4" fillId="48" borderId="17">
      <alignment horizontal="right" vertical="center" inden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6" fontId="1" fillId="0" borderId="0" applyFont="0" applyFill="0" applyBorder="0" applyAlignment="0" applyProtection="0"/>
    <xf numFmtId="0" fontId="8" fillId="0" borderId="0">
      <alignment vertical="top"/>
    </xf>
    <xf numFmtId="0" fontId="1" fillId="0" borderId="0"/>
    <xf numFmtId="165" fontId="1"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cellStyleXfs>
  <cellXfs count="100">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9" fillId="0" borderId="0" xfId="6" applyFont="1" applyAlignment="1"/>
    <xf numFmtId="0" fontId="9" fillId="0" borderId="0" xfId="4" applyFont="1">
      <alignment vertical="top"/>
    </xf>
    <xf numFmtId="0" fontId="9" fillId="2" borderId="2" xfId="4" applyFont="1" applyFill="1" applyBorder="1">
      <alignment vertical="top"/>
    </xf>
    <xf numFmtId="0" fontId="8" fillId="0" borderId="0" xfId="6" applyAlignment="1"/>
    <xf numFmtId="0" fontId="4" fillId="0" borderId="0" xfId="6" applyFont="1" applyAlignment="1">
      <alignment vertical="center" wrapText="1"/>
    </xf>
    <xf numFmtId="0" fontId="10" fillId="0" borderId="0" xfId="0" applyFont="1" applyAlignment="1">
      <alignment horizontal="left" vertical="center" wrapText="1"/>
    </xf>
    <xf numFmtId="0" fontId="11" fillId="0" borderId="0" xfId="0" applyFont="1"/>
    <xf numFmtId="0" fontId="13" fillId="0" borderId="0" xfId="0" applyFont="1"/>
    <xf numFmtId="0" fontId="14" fillId="0" borderId="0" xfId="0" applyFont="1"/>
    <xf numFmtId="0" fontId="15" fillId="0" borderId="0" xfId="0" applyFont="1"/>
    <xf numFmtId="168" fontId="15" fillId="0" borderId="0" xfId="1" applyNumberFormat="1" applyFont="1" applyFill="1"/>
    <xf numFmtId="0" fontId="15" fillId="0" borderId="1" xfId="0" applyFont="1" applyBorder="1"/>
    <xf numFmtId="168" fontId="15" fillId="0" borderId="1" xfId="1" applyNumberFormat="1" applyFont="1" applyFill="1" applyBorder="1"/>
    <xf numFmtId="168" fontId="15" fillId="0" borderId="0" xfId="0" applyNumberFormat="1" applyFont="1"/>
    <xf numFmtId="0" fontId="15" fillId="0" borderId="2" xfId="0" applyFont="1" applyBorder="1"/>
    <xf numFmtId="169" fontId="15" fillId="0" borderId="1" xfId="1" applyNumberFormat="1" applyFont="1" applyBorder="1" applyAlignment="1"/>
    <xf numFmtId="170" fontId="15" fillId="0" borderId="1" xfId="1" applyNumberFormat="1" applyFont="1" applyBorder="1" applyAlignment="1"/>
    <xf numFmtId="168" fontId="15" fillId="0" borderId="2" xfId="1" applyNumberFormat="1" applyFont="1" applyFill="1" applyBorder="1"/>
    <xf numFmtId="170" fontId="15" fillId="0" borderId="0" xfId="1" applyNumberFormat="1" applyFont="1" applyBorder="1" applyAlignment="1"/>
    <xf numFmtId="0" fontId="15" fillId="0" borderId="3" xfId="0" applyFont="1" applyBorder="1"/>
    <xf numFmtId="0" fontId="15" fillId="0" borderId="1" xfId="0" applyFont="1" applyBorder="1" applyAlignment="1">
      <alignment vertical="top" wrapText="1"/>
    </xf>
    <xf numFmtId="166" fontId="15" fillId="0" borderId="1" xfId="0" applyNumberFormat="1" applyFont="1" applyBorder="1"/>
    <xf numFmtId="171" fontId="15" fillId="0" borderId="0" xfId="1" applyNumberFormat="1" applyFont="1"/>
    <xf numFmtId="172" fontId="9" fillId="0" borderId="0" xfId="3" applyNumberFormat="1" applyFont="1" applyFill="1" applyBorder="1" applyAlignment="1"/>
    <xf numFmtId="171" fontId="9" fillId="0" borderId="0" xfId="1" applyNumberFormat="1" applyFont="1" applyAlignment="1"/>
    <xf numFmtId="0" fontId="9" fillId="0" borderId="0" xfId="0" applyFont="1"/>
    <xf numFmtId="173" fontId="9" fillId="0" borderId="2" xfId="3" applyNumberFormat="1" applyFont="1" applyFill="1" applyBorder="1" applyAlignment="1">
      <alignment vertical="top"/>
    </xf>
    <xf numFmtId="0" fontId="12" fillId="0" borderId="0" xfId="0" applyFont="1"/>
    <xf numFmtId="168" fontId="9" fillId="0" borderId="0" xfId="3" applyNumberFormat="1" applyFont="1" applyBorder="1" applyAlignment="1"/>
    <xf numFmtId="173" fontId="9" fillId="0" borderId="0" xfId="3" applyNumberFormat="1" applyFont="1" applyFill="1" applyBorder="1" applyAlignment="1">
      <alignment vertical="top"/>
    </xf>
    <xf numFmtId="171" fontId="15" fillId="0" borderId="1" xfId="1" applyNumberFormat="1" applyFont="1" applyFill="1" applyBorder="1"/>
    <xf numFmtId="166" fontId="15" fillId="0" borderId="0" xfId="1" applyFont="1" applyFill="1"/>
    <xf numFmtId="0" fontId="17" fillId="0" borderId="0" xfId="0" applyFont="1"/>
    <xf numFmtId="0" fontId="9" fillId="2" borderId="2" xfId="4" applyFont="1" applyFill="1" applyBorder="1" applyAlignment="1">
      <alignment vertical="top" wrapText="1"/>
    </xf>
    <xf numFmtId="173" fontId="9" fillId="0" borderId="2" xfId="3" applyNumberFormat="1" applyFont="1" applyFill="1" applyBorder="1" applyAlignment="1"/>
    <xf numFmtId="166" fontId="15" fillId="0" borderId="1" xfId="1" applyFont="1" applyFill="1" applyBorder="1"/>
    <xf numFmtId="168" fontId="15" fillId="0" borderId="0" xfId="1" applyNumberFormat="1" applyFont="1" applyBorder="1" applyAlignment="1"/>
    <xf numFmtId="169" fontId="15" fillId="0" borderId="0" xfId="1" applyNumberFormat="1" applyFont="1" applyBorder="1" applyAlignment="1"/>
    <xf numFmtId="166" fontId="15" fillId="0" borderId="2" xfId="1" applyFont="1" applyFill="1" applyBorder="1"/>
    <xf numFmtId="167" fontId="6" fillId="0" borderId="0" xfId="2" applyNumberFormat="1" applyFont="1" applyAlignment="1">
      <alignment horizontal="right" vertical="top"/>
    </xf>
    <xf numFmtId="0" fontId="103"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5" fillId="0" borderId="0" xfId="1" applyNumberFormat="1" applyFont="1" applyFill="1" applyAlignment="1"/>
    <xf numFmtId="168" fontId="15" fillId="0" borderId="1" xfId="1" applyNumberFormat="1" applyFont="1" applyFill="1" applyBorder="1" applyAlignment="1"/>
    <xf numFmtId="168" fontId="15" fillId="0" borderId="2" xfId="1" applyNumberFormat="1" applyFont="1" applyFill="1" applyBorder="1" applyAlignment="1"/>
    <xf numFmtId="166" fontId="15" fillId="0" borderId="1" xfId="1" applyFont="1" applyFill="1" applyBorder="1" applyAlignment="1"/>
    <xf numFmtId="166" fontId="15" fillId="0" borderId="2" xfId="1" applyFont="1" applyFill="1" applyBorder="1" applyAlignment="1"/>
    <xf numFmtId="171" fontId="15" fillId="0" borderId="2" xfId="1" applyNumberFormat="1" applyFont="1" applyFill="1" applyBorder="1" applyAlignment="1"/>
    <xf numFmtId="168" fontId="15" fillId="0" borderId="0" xfId="1" applyNumberFormat="1" applyFont="1" applyFill="1" applyBorder="1"/>
    <xf numFmtId="168" fontId="15" fillId="0" borderId="0" xfId="1" applyNumberFormat="1" applyFont="1" applyFill="1" applyBorder="1" applyAlignment="1"/>
    <xf numFmtId="171" fontId="15" fillId="0" borderId="0" xfId="1" applyNumberFormat="1" applyFont="1" applyFill="1" applyBorder="1" applyAlignment="1"/>
    <xf numFmtId="168" fontId="15" fillId="0" borderId="3" xfId="1" applyNumberFormat="1" applyFont="1" applyFill="1" applyBorder="1"/>
    <xf numFmtId="169" fontId="15" fillId="0" borderId="19" xfId="1" applyNumberFormat="1" applyFont="1" applyBorder="1" applyAlignment="1"/>
    <xf numFmtId="0" fontId="104" fillId="0" borderId="0" xfId="0" applyFont="1" applyAlignment="1">
      <alignment vertical="center" wrapText="1"/>
    </xf>
    <xf numFmtId="0" fontId="104" fillId="0" borderId="0" xfId="0" applyFont="1" applyAlignment="1">
      <alignment horizontal="left" vertical="center" wrapText="1"/>
    </xf>
    <xf numFmtId="0" fontId="105" fillId="0" borderId="0" xfId="0" applyFont="1" applyAlignment="1">
      <alignment vertical="center" wrapText="1"/>
    </xf>
    <xf numFmtId="0" fontId="106" fillId="0" borderId="0" xfId="0" applyFont="1"/>
    <xf numFmtId="0" fontId="14" fillId="0" borderId="0" xfId="0" applyFont="1" applyAlignment="1">
      <alignment wrapText="1"/>
    </xf>
    <xf numFmtId="0" fontId="16" fillId="0" borderId="0" xfId="5" applyFont="1" applyAlignment="1">
      <alignment vertical="top" wrapText="1"/>
    </xf>
    <xf numFmtId="0" fontId="14" fillId="0" borderId="0" xfId="0" applyFont="1" applyAlignment="1">
      <alignment horizontal="right"/>
    </xf>
    <xf numFmtId="0" fontId="107" fillId="0" borderId="0" xfId="6" applyFont="1" applyAlignment="1"/>
    <xf numFmtId="0" fontId="108" fillId="0" borderId="0" xfId="6" applyFont="1" applyAlignment="1"/>
    <xf numFmtId="0" fontId="108" fillId="2" borderId="0" xfId="4" applyFont="1" applyFill="1">
      <alignment vertical="top"/>
    </xf>
    <xf numFmtId="0" fontId="109" fillId="0" borderId="0" xfId="0" applyFont="1"/>
    <xf numFmtId="168" fontId="109" fillId="0" borderId="0" xfId="1" applyNumberFormat="1" applyFont="1"/>
    <xf numFmtId="0" fontId="107" fillId="0" borderId="0" xfId="4" applyFont="1">
      <alignment vertical="top"/>
    </xf>
    <xf numFmtId="0" fontId="107" fillId="2" borderId="1" xfId="4" applyFont="1" applyFill="1" applyBorder="1">
      <alignment vertical="top"/>
    </xf>
    <xf numFmtId="0" fontId="107" fillId="0" borderId="2" xfId="6" applyFont="1" applyBorder="1" applyAlignment="1"/>
    <xf numFmtId="2" fontId="107" fillId="0" borderId="2" xfId="8" applyNumberFormat="1" applyFont="1" applyBorder="1" applyAlignment="1">
      <alignment vertical="top"/>
    </xf>
    <xf numFmtId="0" fontId="108" fillId="0" borderId="0" xfId="4" applyFont="1">
      <alignment vertical="top"/>
    </xf>
    <xf numFmtId="0" fontId="107" fillId="0" borderId="2" xfId="4" applyFont="1" applyBorder="1">
      <alignment vertical="top"/>
    </xf>
    <xf numFmtId="172" fontId="107" fillId="0" borderId="0" xfId="7" applyNumberFormat="1" applyFont="1" applyAlignment="1">
      <alignment vertical="top"/>
    </xf>
    <xf numFmtId="175" fontId="107" fillId="0" borderId="0" xfId="6" applyNumberFormat="1" applyFont="1" applyAlignment="1"/>
    <xf numFmtId="172" fontId="107" fillId="0" borderId="2" xfId="6" applyNumberFormat="1" applyFont="1" applyBorder="1" applyAlignment="1"/>
    <xf numFmtId="174" fontId="107" fillId="0" borderId="2" xfId="8" applyNumberFormat="1" applyFont="1" applyBorder="1" applyAlignment="1">
      <alignment vertical="top"/>
    </xf>
    <xf numFmtId="10" fontId="107" fillId="0" borderId="0" xfId="8" applyNumberFormat="1" applyFont="1" applyAlignment="1">
      <alignment vertical="top"/>
    </xf>
    <xf numFmtId="172" fontId="107" fillId="0" borderId="0" xfId="7" applyNumberFormat="1" applyFont="1"/>
    <xf numFmtId="10" fontId="107" fillId="2" borderId="0" xfId="8" applyNumberFormat="1" applyFont="1" applyFill="1" applyAlignment="1">
      <alignment vertical="top"/>
    </xf>
    <xf numFmtId="0" fontId="108" fillId="0" borderId="0" xfId="2" applyFont="1" applyAlignment="1">
      <alignment horizontal="right" vertical="top"/>
    </xf>
    <xf numFmtId="0" fontId="103" fillId="0" borderId="0" xfId="5046" applyFont="1" applyAlignment="1">
      <alignment horizontal="right"/>
    </xf>
    <xf numFmtId="0" fontId="108" fillId="0" borderId="0" xfId="4" applyFont="1" applyAlignment="1">
      <alignment horizontal="left" vertical="top" wrapText="1"/>
    </xf>
  </cellXfs>
  <cellStyles count="7341">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0 2" xfId="7328" xr:uid="{C6C0B5AC-C470-4CB0-A69F-987D860A54FE}"/>
    <cellStyle name="Comma 11" xfId="3774" xr:uid="{00000000-0005-0000-0000-0000B60E0000}"/>
    <cellStyle name="Comma 11 2" xfId="7329" xr:uid="{550D0E63-EEC6-4380-A8D4-9A21854DA154}"/>
    <cellStyle name="Comma 12" xfId="3775" xr:uid="{00000000-0005-0000-0000-0000B70E0000}"/>
    <cellStyle name="Comma 12 2" xfId="7330" xr:uid="{B44285C0-D5A4-4F36-BD82-A1931F400B3C}"/>
    <cellStyle name="Comma 13" xfId="3776" xr:uid="{00000000-0005-0000-0000-0000B80E0000}"/>
    <cellStyle name="Comma 13 2" xfId="7331" xr:uid="{2B24E02C-7E49-476F-849A-C43E24197DD7}"/>
    <cellStyle name="Comma 14" xfId="7" xr:uid="{00000000-0005-0000-0000-0000B90E0000}"/>
    <cellStyle name="Comma 15" xfId="7323" xr:uid="{CC8DD9C0-F9E3-4FEA-A67A-B92CB4C0680F}"/>
    <cellStyle name="Comma 16" xfId="7326" xr:uid="{EDA13CDA-0B47-4662-BB58-B72EE260BB5B}"/>
    <cellStyle name="Comma 16 2" xfId="7340" xr:uid="{277738FF-8EF7-4B52-BACB-55078B67F586}"/>
    <cellStyle name="Comma 2" xfId="3777" xr:uid="{00000000-0005-0000-0000-0000BA0E0000}"/>
    <cellStyle name="Comma 2 2" xfId="3778" xr:uid="{00000000-0005-0000-0000-0000BB0E0000}"/>
    <cellStyle name="Comma 2 2 2" xfId="7332" xr:uid="{59BADB26-FFE6-4818-BF9B-A7311C188FE4}"/>
    <cellStyle name="Comma 2 3" xfId="3779" xr:uid="{00000000-0005-0000-0000-0000BC0E0000}"/>
    <cellStyle name="Comma 2 3 2" xfId="7333" xr:uid="{14BDEE56-78C4-4D2B-8D0A-F180FD36DA45}"/>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2 2" xfId="7334" xr:uid="{8AF57F4B-CC52-49AF-A5C9-A868DFE54687}"/>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6 2" xfId="7335" xr:uid="{36453BCC-7688-4516-827E-6170CBB627DF}"/>
    <cellStyle name="Comma 7" xfId="3789" xr:uid="{00000000-0005-0000-0000-0000C70E0000}"/>
    <cellStyle name="Comma 7 2" xfId="3790" xr:uid="{00000000-0005-0000-0000-0000C80E0000}"/>
    <cellStyle name="Comma 7 2 2" xfId="7337" xr:uid="{A326D1B2-BBEB-4D0D-9344-BF79FAF182AF}"/>
    <cellStyle name="Comma 7 3" xfId="7336" xr:uid="{81A803A9-A367-4846-AB32-A0796BD16EA9}"/>
    <cellStyle name="Comma 8" xfId="3791" xr:uid="{00000000-0005-0000-0000-0000C90E0000}"/>
    <cellStyle name="Comma 8 2" xfId="3792" xr:uid="{00000000-0005-0000-0000-0000CA0E0000}"/>
    <cellStyle name="Comma 8 2 2" xfId="7339" xr:uid="{3790DE12-CD07-43BA-8D69-C769D3A1A5A9}"/>
    <cellStyle name="Comma 8 3" xfId="7338" xr:uid="{043B38F9-2652-4F7C-8701-9F251BE9E1AB}"/>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63 2" xfId="7327" xr:uid="{C239ADCA-F607-422D-A63A-F0BD142C2455}"/>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https://dnbasa.sharepoint.com/sites/s3673/Delte%20dokumenter/Utsendelser%20kvartal%20-%20KL%20og%20div%20ledere/Endelige%20dokumenter/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2E57322-01EB-4192-BBDD-3A96AF78F97F}">
  <we:reference id="3a7e4d8f-1b2c-4e5a-9f0d-6c8b7a2e1f3d"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2"/>
  <sheetViews>
    <sheetView showGridLines="0" topLeftCell="A11" zoomScale="98" zoomScaleNormal="85" workbookViewId="0">
      <selection sqref="A1:A41"/>
    </sheetView>
  </sheetViews>
  <sheetFormatPr defaultColWidth="11.453125" defaultRowHeight="14"/>
  <cols>
    <col min="1" max="1" width="100.54296875" style="17" customWidth="1"/>
    <col min="2" max="16384" width="11.453125" style="16"/>
  </cols>
  <sheetData>
    <row r="1" spans="1:6">
      <c r="A1" s="1" t="s">
        <v>0</v>
      </c>
    </row>
    <row r="2" spans="1:6" ht="27.5">
      <c r="A2" s="2" t="s">
        <v>1</v>
      </c>
    </row>
    <row r="3" spans="1:6">
      <c r="A3" s="3"/>
    </row>
    <row r="4" spans="1:6" ht="40">
      <c r="A4" s="4" t="s">
        <v>2</v>
      </c>
    </row>
    <row r="5" spans="1:6">
      <c r="A5" s="5"/>
    </row>
    <row r="6" spans="1:6" ht="20">
      <c r="A6" s="4" t="s">
        <v>3</v>
      </c>
    </row>
    <row r="7" spans="1:6">
      <c r="A7" s="4"/>
    </row>
    <row r="8" spans="1:6" ht="15.5">
      <c r="A8" s="6" t="s">
        <v>4</v>
      </c>
    </row>
    <row r="9" spans="1:6" ht="15.5">
      <c r="A9" s="7"/>
    </row>
    <row r="10" spans="1:6">
      <c r="A10" s="8" t="s">
        <v>5</v>
      </c>
    </row>
    <row r="11" spans="1:6" ht="20">
      <c r="A11" s="4" t="s">
        <v>6</v>
      </c>
    </row>
    <row r="12" spans="1:6">
      <c r="A12" s="9" t="s">
        <v>7</v>
      </c>
    </row>
    <row r="13" spans="1:6">
      <c r="A13" s="73"/>
      <c r="B13" s="75"/>
      <c r="C13" s="75"/>
      <c r="D13" s="75"/>
      <c r="E13" s="75"/>
      <c r="F13" s="75"/>
    </row>
    <row r="14" spans="1:6">
      <c r="A14" s="74" t="s">
        <v>45</v>
      </c>
      <c r="B14" s="74"/>
      <c r="C14" s="74"/>
      <c r="D14" s="74"/>
      <c r="E14" s="74"/>
      <c r="F14" s="74"/>
    </row>
    <row r="15" spans="1:6">
      <c r="A15" s="72" t="s">
        <v>109</v>
      </c>
    </row>
    <row r="16" spans="1:6" ht="30">
      <c r="A16" s="9" t="s">
        <v>113</v>
      </c>
    </row>
    <row r="17" spans="1:6">
      <c r="A17" s="73"/>
      <c r="B17" s="75"/>
      <c r="C17" s="75"/>
      <c r="D17" s="75"/>
      <c r="E17" s="75"/>
      <c r="F17" s="75"/>
    </row>
    <row r="18" spans="1:6">
      <c r="A18" s="8" t="s">
        <v>8</v>
      </c>
    </row>
    <row r="19" spans="1:6">
      <c r="A19" s="4" t="s">
        <v>9</v>
      </c>
    </row>
    <row r="20" spans="1:6">
      <c r="A20" s="4" t="s">
        <v>114</v>
      </c>
    </row>
    <row r="21" spans="1:6" ht="20">
      <c r="A21" s="9" t="s">
        <v>115</v>
      </c>
    </row>
    <row r="22" spans="1:6" ht="20">
      <c r="A22" s="9" t="s">
        <v>116</v>
      </c>
    </row>
    <row r="23" spans="1:6" ht="20">
      <c r="A23" s="9" t="s">
        <v>117</v>
      </c>
    </row>
    <row r="24" spans="1:6">
      <c r="A24" s="9"/>
    </row>
    <row r="25" spans="1:6">
      <c r="A25" s="8" t="s">
        <v>10</v>
      </c>
      <c r="B25" s="8"/>
      <c r="C25" s="8"/>
      <c r="D25" s="8"/>
    </row>
    <row r="26" spans="1:6">
      <c r="A26" s="42" t="s">
        <v>11</v>
      </c>
    </row>
    <row r="27" spans="1:6" s="9" customFormat="1">
      <c r="A27" s="9" t="s">
        <v>118</v>
      </c>
      <c r="B27" s="16"/>
      <c r="C27" s="16"/>
      <c r="D27" s="16"/>
      <c r="E27" s="16"/>
      <c r="F27" s="16"/>
    </row>
    <row r="28" spans="1:6" s="9" customFormat="1" ht="20">
      <c r="A28" s="9" t="s">
        <v>119</v>
      </c>
    </row>
    <row r="29" spans="1:6">
      <c r="A29" s="9" t="s">
        <v>12</v>
      </c>
      <c r="B29" s="9"/>
      <c r="C29" s="9"/>
      <c r="D29" s="9"/>
      <c r="E29" s="9"/>
      <c r="F29" s="9"/>
    </row>
    <row r="30" spans="1:6">
      <c r="A30" s="4"/>
    </row>
    <row r="31" spans="1:6">
      <c r="A31" s="8" t="s">
        <v>110</v>
      </c>
    </row>
    <row r="32" spans="1:6">
      <c r="A32" s="4" t="s">
        <v>13</v>
      </c>
    </row>
    <row r="33" spans="1:1">
      <c r="A33" s="9" t="s">
        <v>120</v>
      </c>
    </row>
    <row r="34" spans="1:1">
      <c r="A34" s="4"/>
    </row>
    <row r="35" spans="1:1">
      <c r="A35" s="8" t="s">
        <v>14</v>
      </c>
    </row>
    <row r="36" spans="1:1">
      <c r="A36" s="4" t="s">
        <v>15</v>
      </c>
    </row>
    <row r="37" spans="1:1">
      <c r="A37" s="9" t="s">
        <v>121</v>
      </c>
    </row>
    <row r="38" spans="1:1">
      <c r="A38" s="4"/>
    </row>
    <row r="39" spans="1:1">
      <c r="A39" s="8" t="s">
        <v>16</v>
      </c>
    </row>
    <row r="40" spans="1:1">
      <c r="A40" s="4" t="s">
        <v>17</v>
      </c>
    </row>
    <row r="41" spans="1:1" ht="20">
      <c r="A41" s="9" t="s">
        <v>18</v>
      </c>
    </row>
    <row r="42" spans="1:1">
      <c r="A42" s="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1025" r:id="rId4"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08"/>
  <sheetViews>
    <sheetView showGridLines="0" tabSelected="1" topLeftCell="A50" zoomScale="85" zoomScaleNormal="85" workbookViewId="0">
      <selection activeCell="K62" sqref="K62"/>
    </sheetView>
  </sheetViews>
  <sheetFormatPr defaultColWidth="11.453125" defaultRowHeight="15.5"/>
  <cols>
    <col min="1" max="1" width="127" style="19" bestFit="1" customWidth="1"/>
    <col min="2" max="2" width="16.54296875" style="19" customWidth="1"/>
    <col min="3" max="4" width="17.54296875" style="19" customWidth="1"/>
    <col min="5" max="5" width="15.1796875" style="19" customWidth="1"/>
    <col min="6" max="6" width="13.26953125" style="19" bestFit="1" customWidth="1"/>
    <col min="7" max="7" width="13.7265625" style="19" customWidth="1"/>
    <col min="8" max="16384" width="11.453125" style="19"/>
  </cols>
  <sheetData>
    <row r="1" spans="1:5">
      <c r="A1" s="18" t="s">
        <v>0</v>
      </c>
    </row>
    <row r="2" spans="1:5">
      <c r="B2" s="49" t="s">
        <v>124</v>
      </c>
      <c r="C2" s="49" t="s">
        <v>124</v>
      </c>
      <c r="D2" s="98" t="s">
        <v>84</v>
      </c>
    </row>
    <row r="3" spans="1:5">
      <c r="B3" s="50">
        <v>2026</v>
      </c>
      <c r="C3" s="50">
        <v>2025</v>
      </c>
      <c r="D3" s="78">
        <v>2025</v>
      </c>
    </row>
    <row r="4" spans="1:5" hidden="1"/>
    <row r="5" spans="1:5" hidden="1">
      <c r="A5" s="19" t="s">
        <v>19</v>
      </c>
      <c r="B5" s="20">
        <v>1477604.9850000001</v>
      </c>
      <c r="C5" s="20">
        <v>1492530.2860000001</v>
      </c>
      <c r="D5" s="20">
        <v>1492530.2860000001</v>
      </c>
      <c r="E5" s="23"/>
    </row>
    <row r="6" spans="1:5" hidden="1">
      <c r="A6" s="21" t="s">
        <v>20</v>
      </c>
      <c r="B6" s="22">
        <v>0</v>
      </c>
      <c r="C6" s="22">
        <v>0</v>
      </c>
      <c r="D6" s="22">
        <v>14925.300999999999</v>
      </c>
      <c r="E6" s="23"/>
    </row>
    <row r="7" spans="1:5" hidden="1">
      <c r="A7" s="19" t="s">
        <v>21</v>
      </c>
      <c r="B7" s="61">
        <f>B5-B6</f>
        <v>1477604.9850000001</v>
      </c>
      <c r="C7" s="61">
        <f>C5-C6</f>
        <v>1492530.2860000001</v>
      </c>
      <c r="D7" s="61">
        <f t="shared" ref="D7" si="0">D5-D6</f>
        <v>1477604.9850000001</v>
      </c>
      <c r="E7" s="23"/>
    </row>
    <row r="8" spans="1:5" hidden="1">
      <c r="A8" s="19" t="s">
        <v>22</v>
      </c>
      <c r="B8" s="20">
        <v>24380.480000000003</v>
      </c>
      <c r="C8" s="20">
        <v>9850.6990000000005</v>
      </c>
      <c r="D8" s="20">
        <v>16630.562000000002</v>
      </c>
      <c r="E8" s="23"/>
    </row>
    <row r="9" spans="1:5" hidden="1">
      <c r="A9" s="21" t="s">
        <v>23</v>
      </c>
      <c r="B9" s="22">
        <v>0</v>
      </c>
      <c r="C9" s="22">
        <v>0</v>
      </c>
      <c r="D9" s="22">
        <v>0</v>
      </c>
      <c r="E9" s="23"/>
    </row>
    <row r="10" spans="1:5" hidden="1">
      <c r="A10" s="21" t="s">
        <v>24</v>
      </c>
      <c r="B10" s="62">
        <f>+B7-B8-B9</f>
        <v>1453224.5050000001</v>
      </c>
      <c r="C10" s="62">
        <f>+C7-C8-C9</f>
        <v>1482679.5870000001</v>
      </c>
      <c r="D10" s="62">
        <f>+D7-D8-D9</f>
        <v>1460974.4230000002</v>
      </c>
      <c r="E10" s="23"/>
    </row>
    <row r="11" spans="1:5" hidden="1">
      <c r="E11" s="23"/>
    </row>
    <row r="12" spans="1:5" hidden="1">
      <c r="A12" s="19" t="s">
        <v>19</v>
      </c>
      <c r="B12" s="67">
        <v>1477604.9850000001</v>
      </c>
      <c r="C12" s="67">
        <v>1492530.2860000001</v>
      </c>
      <c r="D12" s="67">
        <v>1492530.2860000001</v>
      </c>
      <c r="E12" s="23"/>
    </row>
    <row r="13" spans="1:5" hidden="1">
      <c r="A13" s="19" t="s">
        <v>25</v>
      </c>
      <c r="B13" s="67">
        <v>16630.562000000002</v>
      </c>
      <c r="C13" s="67">
        <v>9850.6990000000005</v>
      </c>
      <c r="D13" s="67">
        <v>9850.6990000000005</v>
      </c>
      <c r="E13" s="23"/>
    </row>
    <row r="14" spans="1:5" hidden="1">
      <c r="A14" s="29" t="s">
        <v>26</v>
      </c>
      <c r="B14" s="70">
        <f>+B12-B13</f>
        <v>1460974.4230000002</v>
      </c>
      <c r="C14" s="70">
        <f t="shared" ref="C14:D14" si="1">+C12-C13</f>
        <v>1482679.5870000001</v>
      </c>
      <c r="D14" s="70">
        <f t="shared" si="1"/>
        <v>1482679.5870000001</v>
      </c>
      <c r="E14" s="23"/>
    </row>
    <row r="15" spans="1:5" hidden="1">
      <c r="A15" s="19" t="s">
        <v>27</v>
      </c>
      <c r="B15" s="67">
        <v>5617.8863333333329</v>
      </c>
      <c r="C15" s="67">
        <v>0</v>
      </c>
      <c r="D15" s="67">
        <v>8445.5314166666685</v>
      </c>
      <c r="E15" s="23"/>
    </row>
    <row r="16" spans="1:5" hidden="1">
      <c r="A16" s="19" t="s">
        <v>28</v>
      </c>
      <c r="B16" s="68">
        <v>0</v>
      </c>
      <c r="C16" s="68">
        <v>0</v>
      </c>
      <c r="D16" s="68">
        <v>0</v>
      </c>
      <c r="E16" s="23"/>
    </row>
    <row r="17" spans="1:5" hidden="1">
      <c r="A17" s="24" t="s">
        <v>29</v>
      </c>
      <c r="B17" s="63">
        <f>+B14-B15-B16</f>
        <v>1455356.5366666669</v>
      </c>
      <c r="C17" s="63">
        <f t="shared" ref="C17:D17" si="2">+C14-C15-C16</f>
        <v>1482679.5870000001</v>
      </c>
      <c r="D17" s="63">
        <f t="shared" si="2"/>
        <v>1474234.0555833334</v>
      </c>
      <c r="E17" s="23"/>
    </row>
    <row r="18" spans="1:5" ht="9" hidden="1" customHeight="1">
      <c r="E18" s="23"/>
    </row>
    <row r="19" spans="1:5" ht="9.75" hidden="1" customHeight="1">
      <c r="E19" s="23"/>
    </row>
    <row r="20" spans="1:5" hidden="1">
      <c r="A20" s="19" t="s">
        <v>30</v>
      </c>
      <c r="B20" s="20">
        <v>300875.36212718202</v>
      </c>
      <c r="C20" s="20">
        <v>292955.400164366</v>
      </c>
      <c r="D20" s="20">
        <v>295855.340466708</v>
      </c>
      <c r="E20" s="23"/>
    </row>
    <row r="21" spans="1:5" hidden="1">
      <c r="A21" s="19" t="s">
        <v>31</v>
      </c>
      <c r="B21" s="20">
        <v>23583.499441380001</v>
      </c>
      <c r="C21" s="20">
        <v>22135.139879999999</v>
      </c>
      <c r="D21" s="20">
        <v>23379.918999099998</v>
      </c>
      <c r="E21" s="23"/>
    </row>
    <row r="22" spans="1:5" hidden="1">
      <c r="A22" s="21" t="s">
        <v>32</v>
      </c>
      <c r="B22" s="22">
        <v>557.89800000000002</v>
      </c>
      <c r="C22" s="22">
        <v>690.54700000000003</v>
      </c>
      <c r="D22" s="22">
        <v>705.04600000000005</v>
      </c>
      <c r="E22" s="23"/>
    </row>
    <row r="23" spans="1:5" hidden="1">
      <c r="A23" s="21" t="s">
        <v>33</v>
      </c>
      <c r="B23" s="63">
        <f>B20-B21-B22</f>
        <v>276733.96468580206</v>
      </c>
      <c r="C23" s="63">
        <f t="shared" ref="C23:D23" si="3">C20-C21-C22</f>
        <v>270129.71328436601</v>
      </c>
      <c r="D23" s="63">
        <f t="shared" si="3"/>
        <v>271770.37546760804</v>
      </c>
      <c r="E23" s="23"/>
    </row>
    <row r="24" spans="1:5" ht="23.25" hidden="1" customHeight="1">
      <c r="A24" s="21" t="s">
        <v>34</v>
      </c>
      <c r="B24" s="22">
        <v>1453224.5050000001</v>
      </c>
      <c r="C24" s="22">
        <v>1482679.5870000001</v>
      </c>
      <c r="D24" s="22">
        <v>1460974.4230000002</v>
      </c>
      <c r="E24" s="23"/>
    </row>
    <row r="25" spans="1:5" hidden="1">
      <c r="A25" s="21" t="s">
        <v>35</v>
      </c>
      <c r="B25" s="64">
        <f>B23*1000/B24</f>
        <v>190.4275380257244</v>
      </c>
      <c r="C25" s="64">
        <f>C23*1000/C24</f>
        <v>182.19021537278775</v>
      </c>
      <c r="D25" s="64">
        <f t="shared" ref="D25" si="4">D23*1000/D24</f>
        <v>186.01994065683107</v>
      </c>
      <c r="E25" s="23"/>
    </row>
    <row r="26" spans="1:5" ht="9" hidden="1" customHeight="1">
      <c r="E26" s="23"/>
    </row>
    <row r="27" spans="1:5" hidden="1">
      <c r="A27" s="19" t="s">
        <v>36</v>
      </c>
      <c r="B27" s="20">
        <v>9860.3961486128501</v>
      </c>
      <c r="C27" s="20">
        <v>10848.607834480301</v>
      </c>
      <c r="D27" s="20">
        <v>43586.409674031202</v>
      </c>
      <c r="E27" s="23"/>
    </row>
    <row r="28" spans="1:5" hidden="1">
      <c r="A28" s="19" t="s">
        <v>37</v>
      </c>
      <c r="B28" s="47">
        <v>-403.85208</v>
      </c>
      <c r="C28" s="47">
        <v>-408.71908000000002</v>
      </c>
      <c r="D28" s="47">
        <v>-1603.1361841</v>
      </c>
      <c r="E28" s="23"/>
    </row>
    <row r="29" spans="1:5" hidden="1">
      <c r="A29" s="21" t="s">
        <v>38</v>
      </c>
      <c r="B29" s="25">
        <v>9.2279999999999998</v>
      </c>
      <c r="C29" s="25">
        <v>-5.9909999999999997</v>
      </c>
      <c r="D29" s="25">
        <v>-38.808999999999997</v>
      </c>
      <c r="E29" s="23"/>
    </row>
    <row r="30" spans="1:5" hidden="1">
      <c r="A30" s="21" t="s">
        <v>39</v>
      </c>
      <c r="B30" s="62">
        <f>B27+B28+B29</f>
        <v>9465.7720686128487</v>
      </c>
      <c r="C30" s="62">
        <f t="shared" ref="C30:D30" si="5">C27+C28+C29</f>
        <v>10433.8977544803</v>
      </c>
      <c r="D30" s="62">
        <f t="shared" si="5"/>
        <v>41944.464489931197</v>
      </c>
      <c r="E30" s="23"/>
    </row>
    <row r="31" spans="1:5" hidden="1">
      <c r="A31" s="21" t="s">
        <v>29</v>
      </c>
      <c r="B31" s="22">
        <v>1455356.5366666669</v>
      </c>
      <c r="C31" s="22">
        <v>1482679.5870000001</v>
      </c>
      <c r="D31" s="22">
        <v>1474234.0555833334</v>
      </c>
      <c r="E31" s="23"/>
    </row>
    <row r="32" spans="1:5" hidden="1">
      <c r="A32" s="21" t="s">
        <v>40</v>
      </c>
      <c r="B32" s="65">
        <f>B30/B31*1000</f>
        <v>6.5040914924484081</v>
      </c>
      <c r="C32" s="65">
        <f>C30/C31*1000</f>
        <v>7.0371898594704945</v>
      </c>
      <c r="D32" s="65">
        <f t="shared" ref="D32" si="6">D30/D31*1000</f>
        <v>28.45169960026081</v>
      </c>
      <c r="E32" s="23"/>
    </row>
    <row r="33" spans="1:5" hidden="1">
      <c r="E33" s="23"/>
    </row>
    <row r="34" spans="1:5" hidden="1">
      <c r="B34" s="23"/>
      <c r="C34" s="23"/>
      <c r="D34" s="23"/>
      <c r="E34" s="23"/>
    </row>
    <row r="35" spans="1:5" hidden="1">
      <c r="A35" s="76" t="s">
        <v>41</v>
      </c>
      <c r="B35" s="76"/>
      <c r="C35" s="76"/>
      <c r="D35" s="76"/>
      <c r="E35" s="23"/>
    </row>
    <row r="36" spans="1:5" ht="9.75" hidden="1" customHeight="1">
      <c r="E36" s="23"/>
    </row>
    <row r="37" spans="1:5" hidden="1">
      <c r="A37" s="19" t="s">
        <v>36</v>
      </c>
      <c r="B37" s="46">
        <v>9860.3961486128501</v>
      </c>
      <c r="C37" s="46">
        <v>10848.607834480301</v>
      </c>
      <c r="D37" s="46">
        <v>43586.409674031202</v>
      </c>
      <c r="E37" s="23"/>
    </row>
    <row r="38" spans="1:5" hidden="1">
      <c r="A38" s="19" t="s">
        <v>37</v>
      </c>
      <c r="B38" s="47">
        <v>-403.85208</v>
      </c>
      <c r="C38" s="47">
        <v>-408.71908000000002</v>
      </c>
      <c r="D38" s="47">
        <v>-1603.1361841</v>
      </c>
      <c r="E38" s="23"/>
    </row>
    <row r="39" spans="1:5" hidden="1">
      <c r="A39" s="19" t="s">
        <v>38</v>
      </c>
      <c r="B39" s="71">
        <v>9.2279999999999998</v>
      </c>
      <c r="C39" s="71">
        <v>-5.9909999999999997</v>
      </c>
      <c r="D39" s="71">
        <v>-38.808999999999997</v>
      </c>
      <c r="E39" s="23"/>
    </row>
    <row r="40" spans="1:5" hidden="1">
      <c r="A40" s="24" t="s">
        <v>42</v>
      </c>
      <c r="B40" s="22">
        <f>B37+B38+B39</f>
        <v>9465.7720686128487</v>
      </c>
      <c r="C40" s="22">
        <f>C37+C38+C39</f>
        <v>10433.8977544803</v>
      </c>
      <c r="D40" s="22">
        <f t="shared" ref="D40" si="7">D37+D38+D39</f>
        <v>41944.464489931197</v>
      </c>
      <c r="E40" s="23"/>
    </row>
    <row r="41" spans="1:5" hidden="1">
      <c r="A41" s="21" t="s">
        <v>43</v>
      </c>
      <c r="B41" s="22">
        <v>273562.83327838569</v>
      </c>
      <c r="C41" s="22">
        <v>266100.96502588916</v>
      </c>
      <c r="D41" s="22">
        <v>263312.87349478673</v>
      </c>
      <c r="E41" s="23"/>
    </row>
    <row r="42" spans="1:5" hidden="1">
      <c r="A42" s="21" t="s">
        <v>44</v>
      </c>
      <c r="B42" s="66">
        <f>(B40*(B103/B102)/B41)*100</f>
        <v>14.032960559894365</v>
      </c>
      <c r="C42" s="66">
        <f>(C40*(C103/C102)/C41)*100</f>
        <v>15.901953606280358</v>
      </c>
      <c r="D42" s="66">
        <f>(D40*(D103/D102)/D41)*100</f>
        <v>15.9295153074852</v>
      </c>
      <c r="E42" s="23"/>
    </row>
    <row r="43" spans="1:5" hidden="1">
      <c r="B43" s="69"/>
      <c r="C43" s="69"/>
      <c r="D43" s="69"/>
      <c r="E43" s="23"/>
    </row>
    <row r="44" spans="1:5" hidden="1">
      <c r="E44" s="23"/>
    </row>
    <row r="45" spans="1:5">
      <c r="A45" s="76" t="s">
        <v>45</v>
      </c>
      <c r="B45" s="76"/>
      <c r="C45" s="76"/>
      <c r="D45" s="76"/>
      <c r="E45" s="23"/>
    </row>
    <row r="46" spans="1:5" ht="7.5" customHeight="1">
      <c r="B46" s="69"/>
      <c r="C46" s="69"/>
      <c r="D46" s="69"/>
      <c r="E46" s="23"/>
    </row>
    <row r="47" spans="1:5">
      <c r="A47" s="19" t="s">
        <v>46</v>
      </c>
      <c r="B47" s="68">
        <v>3837114.4977963702</v>
      </c>
      <c r="C47" s="68">
        <v>4030241.4365435299</v>
      </c>
      <c r="D47" s="68">
        <v>3695289.6556221098</v>
      </c>
      <c r="E47" s="23"/>
    </row>
    <row r="48" spans="1:5">
      <c r="A48" s="19" t="s">
        <v>112</v>
      </c>
      <c r="B48" s="68">
        <v>1169065.4777902099</v>
      </c>
      <c r="C48" s="68">
        <v>1072095.5340757526</v>
      </c>
      <c r="D48" s="68">
        <v>1235010.9185494599</v>
      </c>
      <c r="E48" s="23"/>
    </row>
    <row r="49" spans="1:5">
      <c r="A49" s="24" t="s">
        <v>47</v>
      </c>
      <c r="B49" s="63">
        <f>+B47+B48</f>
        <v>5006179.9755865801</v>
      </c>
      <c r="C49" s="63">
        <f t="shared" ref="C49:D49" si="8">+C47+C48</f>
        <v>5102336.9706192827</v>
      </c>
      <c r="D49" s="63">
        <f t="shared" si="8"/>
        <v>4930300.5741715692</v>
      </c>
      <c r="E49" s="23"/>
    </row>
    <row r="50" spans="1:5">
      <c r="E50" s="23"/>
    </row>
    <row r="51" spans="1:5">
      <c r="E51" s="23"/>
    </row>
    <row r="52" spans="1:5">
      <c r="A52" s="76" t="s">
        <v>48</v>
      </c>
      <c r="B52" s="76"/>
      <c r="C52" s="76"/>
      <c r="D52" s="76"/>
      <c r="E52" s="23"/>
    </row>
    <row r="53" spans="1:5" ht="6.75" customHeight="1">
      <c r="E53" s="23"/>
    </row>
    <row r="54" spans="1:5">
      <c r="A54" s="19" t="s">
        <v>49</v>
      </c>
      <c r="B54" s="20">
        <v>27227.170944167501</v>
      </c>
      <c r="C54" s="20">
        <v>29622.332127936003</v>
      </c>
      <c r="D54" s="20">
        <v>116694.02211970001</v>
      </c>
      <c r="E54" s="23"/>
    </row>
    <row r="55" spans="1:5">
      <c r="A55" s="21" t="s">
        <v>111</v>
      </c>
      <c r="B55" s="26">
        <v>-19579.289060503819</v>
      </c>
      <c r="C55" s="26">
        <v>-21280.201411753675</v>
      </c>
      <c r="D55" s="26">
        <v>-83249.425021625881</v>
      </c>
      <c r="E55" s="23"/>
    </row>
    <row r="56" spans="1:5">
      <c r="A56" s="24" t="s">
        <v>50</v>
      </c>
      <c r="B56" s="27">
        <f>B54+B55</f>
        <v>7647.8818836636819</v>
      </c>
      <c r="C56" s="27">
        <f t="shared" ref="C56:D56" si="9">C54+C55</f>
        <v>8342.1307161823279</v>
      </c>
      <c r="D56" s="27">
        <f t="shared" si="9"/>
        <v>33444.597098074126</v>
      </c>
      <c r="E56" s="23"/>
    </row>
    <row r="57" spans="1:5">
      <c r="A57" s="24" t="s">
        <v>51</v>
      </c>
      <c r="B57" s="27">
        <v>2037490.57891104</v>
      </c>
      <c r="C57" s="27">
        <v>1969828.1310869099</v>
      </c>
      <c r="D57" s="27">
        <v>1992983.07879061</v>
      </c>
      <c r="E57" s="23"/>
    </row>
    <row r="58" spans="1:5">
      <c r="A58" s="24" t="s">
        <v>52</v>
      </c>
      <c r="B58" s="48">
        <f>B56/B57*B103/B102*100</f>
        <v>1.5222848234273556</v>
      </c>
      <c r="C58" s="48">
        <f>C56/C57*C103/C102*100</f>
        <v>1.7175089560994394</v>
      </c>
      <c r="D58" s="48">
        <f>D56/D57*D103/D102*100</f>
        <v>1.6781174639159058</v>
      </c>
      <c r="E58" s="23"/>
    </row>
    <row r="59" spans="1:5">
      <c r="E59" s="23"/>
    </row>
    <row r="60" spans="1:5">
      <c r="A60" s="19" t="s">
        <v>53</v>
      </c>
      <c r="B60" s="28">
        <v>-11054.119100001501</v>
      </c>
      <c r="C60" s="28">
        <v>-12876.2543172806</v>
      </c>
      <c r="D60" s="28">
        <v>-48744.146982069804</v>
      </c>
      <c r="E60" s="23"/>
    </row>
    <row r="61" spans="1:5">
      <c r="A61" s="21" t="s">
        <v>111</v>
      </c>
      <c r="B61" s="22">
        <v>14252.226720438375</v>
      </c>
      <c r="C61" s="22">
        <v>16231.529325343938</v>
      </c>
      <c r="D61" s="22">
        <v>61975.22584742427</v>
      </c>
      <c r="E61" s="23"/>
    </row>
    <row r="62" spans="1:5">
      <c r="A62" s="24" t="s">
        <v>54</v>
      </c>
      <c r="B62" s="27">
        <f>+B60+B61</f>
        <v>3198.1076204368746</v>
      </c>
      <c r="C62" s="27">
        <f t="shared" ref="C62:D62" si="10">+C60+C61</f>
        <v>3355.2750080633377</v>
      </c>
      <c r="D62" s="27">
        <f t="shared" si="10"/>
        <v>13231.078865354466</v>
      </c>
      <c r="E62" s="23"/>
    </row>
    <row r="63" spans="1:5">
      <c r="A63" s="24" t="s">
        <v>55</v>
      </c>
      <c r="B63" s="27">
        <v>1497161.31247296</v>
      </c>
      <c r="C63" s="27">
        <v>1506946.5684607499</v>
      </c>
      <c r="D63" s="27">
        <v>1491891.62205206</v>
      </c>
      <c r="E63" s="23"/>
    </row>
    <row r="64" spans="1:5">
      <c r="A64" s="24" t="s">
        <v>56</v>
      </c>
      <c r="B64" s="48">
        <f>B62/B63*B103/B102*100</f>
        <v>0.86631300309942882</v>
      </c>
      <c r="C64" s="48">
        <f>C62/C63*C103/C102*100</f>
        <v>0.90298518103844783</v>
      </c>
      <c r="D64" s="48">
        <f>D62/D63*D103/D102*100</f>
        <v>0.88686595391932332</v>
      </c>
      <c r="E64" s="23"/>
    </row>
    <row r="65" spans="1:11" ht="9" customHeight="1">
      <c r="A65" s="29"/>
      <c r="B65" s="29"/>
      <c r="C65" s="29"/>
      <c r="D65" s="29"/>
      <c r="E65" s="23"/>
    </row>
    <row r="66" spans="1:11">
      <c r="A66" s="30" t="s">
        <v>57</v>
      </c>
      <c r="B66" s="31">
        <f>((B57*B58)+(B64*B63))/(B57+B63)</f>
        <v>1.244436916010681</v>
      </c>
      <c r="C66" s="31">
        <f t="shared" ref="C66:D66" si="11">((C57*C58)+(C64*C63))/(C57+C63)</f>
        <v>1.3644680161968479</v>
      </c>
      <c r="D66" s="31">
        <f t="shared" si="11"/>
        <v>1.3393788864816873</v>
      </c>
      <c r="E66" s="23"/>
    </row>
    <row r="67" spans="1:11">
      <c r="E67" s="23"/>
    </row>
    <row r="68" spans="1:11" ht="15.75" customHeight="1">
      <c r="A68" s="18" t="s">
        <v>58</v>
      </c>
      <c r="B68" s="18"/>
      <c r="C68" s="18"/>
      <c r="D68" s="18"/>
      <c r="E68" s="23"/>
    </row>
    <row r="69" spans="1:11" ht="10.5" customHeight="1">
      <c r="E69" s="23"/>
      <c r="I69" s="32"/>
      <c r="J69" s="32"/>
      <c r="K69" s="32"/>
    </row>
    <row r="70" spans="1:11" s="35" customFormat="1">
      <c r="A70" s="10" t="s">
        <v>59</v>
      </c>
      <c r="B70" s="33">
        <v>129042.26660577604</v>
      </c>
      <c r="C70" s="33">
        <v>143658.40455656039</v>
      </c>
      <c r="D70" s="33">
        <v>150171.92822382378</v>
      </c>
      <c r="E70" s="23"/>
      <c r="F70" s="19"/>
      <c r="G70" s="19"/>
      <c r="H70" s="19"/>
      <c r="I70" s="34"/>
      <c r="J70" s="34"/>
      <c r="K70" s="34"/>
    </row>
    <row r="71" spans="1:11" s="35" customFormat="1">
      <c r="A71" s="10" t="s">
        <v>60</v>
      </c>
      <c r="B71" s="33">
        <v>2313449.4837750704</v>
      </c>
      <c r="C71" s="33">
        <v>2271559.9578059502</v>
      </c>
      <c r="D71" s="33">
        <v>2357142.6825567698</v>
      </c>
      <c r="E71" s="23"/>
      <c r="F71" s="19"/>
      <c r="G71" s="19"/>
      <c r="H71" s="19"/>
      <c r="I71" s="34"/>
      <c r="J71" s="34"/>
      <c r="K71" s="34"/>
    </row>
    <row r="72" spans="1:11" s="35" customFormat="1">
      <c r="A72" s="43" t="s">
        <v>61</v>
      </c>
      <c r="B72" s="44">
        <f>B70/B71*100</f>
        <v>5.5779159005108587</v>
      </c>
      <c r="C72" s="44">
        <f>C70/C71*100</f>
        <v>6.3242180362836162</v>
      </c>
      <c r="D72" s="44">
        <f t="shared" ref="D72" si="12">D70/D71*100</f>
        <v>6.3709307601580463</v>
      </c>
      <c r="E72" s="23"/>
      <c r="F72" s="19"/>
      <c r="G72" s="19"/>
      <c r="H72" s="19"/>
      <c r="I72" s="34"/>
      <c r="J72" s="34"/>
      <c r="K72" s="34"/>
    </row>
    <row r="73" spans="1:11" s="35" customFormat="1">
      <c r="A73" s="10"/>
      <c r="B73" s="33"/>
      <c r="C73" s="33"/>
      <c r="D73" s="33"/>
      <c r="E73" s="23"/>
      <c r="F73" s="19"/>
      <c r="G73" s="19"/>
      <c r="H73" s="19"/>
    </row>
    <row r="74" spans="1:11" s="35" customFormat="1">
      <c r="A74" s="10" t="s">
        <v>62</v>
      </c>
      <c r="B74" s="33">
        <v>20783.689048915458</v>
      </c>
      <c r="C74" s="33">
        <v>22400.856968309741</v>
      </c>
      <c r="D74" s="33">
        <v>19172.849230600077</v>
      </c>
      <c r="E74" s="23"/>
      <c r="F74" s="19"/>
      <c r="G74" s="19"/>
      <c r="H74" s="19"/>
    </row>
    <row r="75" spans="1:11" s="35" customFormat="1">
      <c r="A75" s="10" t="s">
        <v>60</v>
      </c>
      <c r="B75" s="33">
        <v>2313449.4837750704</v>
      </c>
      <c r="C75" s="33">
        <v>2271559.9578059502</v>
      </c>
      <c r="D75" s="33">
        <v>2357142.6825567698</v>
      </c>
      <c r="E75" s="23"/>
      <c r="F75" s="19"/>
      <c r="G75" s="19"/>
      <c r="H75" s="19"/>
    </row>
    <row r="76" spans="1:11" s="35" customFormat="1">
      <c r="A76" s="43" t="s">
        <v>63</v>
      </c>
      <c r="B76" s="44">
        <f>B74/B75*100</f>
        <v>0.89838525520776791</v>
      </c>
      <c r="C76" s="44">
        <f>C74/C75*100</f>
        <v>0.98614420857929885</v>
      </c>
      <c r="D76" s="44">
        <f>D74/D75*100</f>
        <v>0.81339366396791357</v>
      </c>
      <c r="E76" s="23"/>
      <c r="F76" s="19"/>
      <c r="G76" s="19"/>
      <c r="H76" s="19"/>
    </row>
    <row r="77" spans="1:11" s="35" customFormat="1">
      <c r="A77" s="10"/>
      <c r="B77" s="33"/>
      <c r="C77" s="33"/>
      <c r="D77" s="33"/>
      <c r="E77" s="23"/>
      <c r="F77" s="19"/>
      <c r="G77" s="19"/>
      <c r="H77" s="19"/>
    </row>
    <row r="78" spans="1:11" s="38" customFormat="1">
      <c r="A78" s="10" t="s">
        <v>64</v>
      </c>
      <c r="B78" s="33">
        <v>-643.77978215860094</v>
      </c>
      <c r="C78" s="33">
        <v>-410.12039926521396</v>
      </c>
      <c r="D78" s="33">
        <v>-2802.5699901511798</v>
      </c>
      <c r="E78" s="23"/>
      <c r="F78" s="19"/>
      <c r="G78" s="19"/>
      <c r="H78" s="19"/>
    </row>
    <row r="79" spans="1:11" s="35" customFormat="1">
      <c r="A79" s="10" t="s">
        <v>65</v>
      </c>
      <c r="B79" s="33">
        <v>2302907.0101971999</v>
      </c>
      <c r="C79" s="33">
        <v>2173069.1009939299</v>
      </c>
      <c r="D79" s="33">
        <v>2301307.3343495596</v>
      </c>
      <c r="E79" s="23"/>
      <c r="F79" s="19"/>
      <c r="G79" s="19"/>
      <c r="H79" s="19"/>
    </row>
    <row r="80" spans="1:11" s="35" customFormat="1">
      <c r="A80" s="12" t="s">
        <v>66</v>
      </c>
      <c r="B80" s="36">
        <f>(B78*(B103/B102)/B79)*100</f>
        <v>-0.11337343021349729</v>
      </c>
      <c r="C80" s="36">
        <f>(C78*(C103/C102)/C79)*100</f>
        <v>-7.6539952775820499E-2</v>
      </c>
      <c r="D80" s="36">
        <f>(D78*(D103/D102)/D79)*100</f>
        <v>-0.12178164768867331</v>
      </c>
      <c r="E80" s="23"/>
      <c r="F80" s="19"/>
      <c r="G80" s="19"/>
      <c r="H80" s="19"/>
    </row>
    <row r="81" spans="1:8" s="35" customFormat="1">
      <c r="A81" s="11"/>
      <c r="B81" s="39"/>
      <c r="C81" s="39"/>
      <c r="D81" s="39"/>
      <c r="E81" s="23"/>
      <c r="F81" s="19"/>
      <c r="G81" s="19"/>
      <c r="H81" s="19"/>
    </row>
    <row r="82" spans="1:8" ht="16.5" customHeight="1">
      <c r="A82" s="76" t="s">
        <v>67</v>
      </c>
      <c r="B82" s="76"/>
      <c r="C82" s="76"/>
      <c r="D82" s="76"/>
      <c r="E82" s="23"/>
    </row>
    <row r="83" spans="1:8" ht="6.75" customHeight="1">
      <c r="E83" s="23"/>
    </row>
    <row r="84" spans="1:8">
      <c r="A84" s="19" t="s">
        <v>68</v>
      </c>
      <c r="B84" s="20">
        <v>1520781.1022472118</v>
      </c>
      <c r="C84" s="20">
        <v>1515785.5480918691</v>
      </c>
      <c r="D84" s="20">
        <v>1498723.8428495049</v>
      </c>
      <c r="E84" s="23"/>
    </row>
    <row r="85" spans="1:8">
      <c r="A85" s="21" t="s">
        <v>69</v>
      </c>
      <c r="B85" s="22">
        <v>2060346.2611389861</v>
      </c>
      <c r="C85" s="22">
        <v>1990767.2836426359</v>
      </c>
      <c r="D85" s="22">
        <v>2077022.895258121</v>
      </c>
      <c r="E85" s="23"/>
    </row>
    <row r="86" spans="1:8">
      <c r="A86" s="21" t="s">
        <v>108</v>
      </c>
      <c r="B86" s="40">
        <f>(B84/B85)*100</f>
        <v>73.811918459109123</v>
      </c>
      <c r="C86" s="40">
        <f>(C84/C85)*100</f>
        <v>76.140770473098101</v>
      </c>
      <c r="D86" s="40">
        <f>(D84/D85)*100</f>
        <v>72.157309689321053</v>
      </c>
      <c r="E86" s="23"/>
    </row>
    <row r="87" spans="1:8" ht="12" customHeight="1">
      <c r="E87" s="23"/>
    </row>
    <row r="88" spans="1:8">
      <c r="A88" s="18" t="s">
        <v>14</v>
      </c>
      <c r="E88" s="23"/>
    </row>
    <row r="89" spans="1:8" ht="9.75" customHeight="1">
      <c r="E89" s="23"/>
    </row>
    <row r="90" spans="1:8">
      <c r="A90" s="19" t="s">
        <v>70</v>
      </c>
      <c r="B90" s="28">
        <v>-8440.5645130333505</v>
      </c>
      <c r="C90" s="28">
        <v>-7907.3235010365497</v>
      </c>
      <c r="D90" s="28">
        <v>-34475.761152184095</v>
      </c>
      <c r="E90" s="23"/>
    </row>
    <row r="91" spans="1:8">
      <c r="A91" s="21" t="s">
        <v>71</v>
      </c>
      <c r="B91" s="22">
        <v>21793.279486267002</v>
      </c>
      <c r="C91" s="22">
        <v>21912.947194088803</v>
      </c>
      <c r="D91" s="22">
        <v>90648.689754968596</v>
      </c>
      <c r="E91" s="23"/>
    </row>
    <row r="92" spans="1:8">
      <c r="A92" s="21" t="s">
        <v>72</v>
      </c>
      <c r="B92" s="40">
        <f>(-B90/B91)*100</f>
        <v>38.730125580008085</v>
      </c>
      <c r="C92" s="40">
        <f>(-C90/C91)*100</f>
        <v>36.085166595799649</v>
      </c>
      <c r="D92" s="40">
        <f>(-D90/D91)*100</f>
        <v>38.032277405636108</v>
      </c>
      <c r="E92" s="23"/>
    </row>
    <row r="93" spans="1:8">
      <c r="E93" s="23"/>
    </row>
    <row r="94" spans="1:8">
      <c r="A94" s="18" t="s">
        <v>16</v>
      </c>
      <c r="E94" s="23"/>
    </row>
    <row r="95" spans="1:8" ht="9.75" customHeight="1">
      <c r="E95" s="23"/>
    </row>
    <row r="96" spans="1:8">
      <c r="A96" s="19" t="s">
        <v>73</v>
      </c>
      <c r="B96" s="41">
        <v>301.2</v>
      </c>
      <c r="C96" s="41">
        <v>275.5</v>
      </c>
      <c r="D96" s="41">
        <v>281.5</v>
      </c>
      <c r="E96" s="23"/>
    </row>
    <row r="97" spans="1:5">
      <c r="A97" s="21" t="s">
        <v>35</v>
      </c>
      <c r="B97" s="31">
        <v>190.42753802572437</v>
      </c>
      <c r="C97" s="31">
        <v>182.19021537278775</v>
      </c>
      <c r="D97" s="31">
        <v>186.01994065683104</v>
      </c>
      <c r="E97" s="23"/>
    </row>
    <row r="98" spans="1:5">
      <c r="A98" s="21" t="s">
        <v>16</v>
      </c>
      <c r="B98" s="45">
        <f>B96/B97</f>
        <v>1.5817040073233086</v>
      </c>
      <c r="C98" s="45">
        <f t="shared" ref="C98:D98" si="13">C96/C97</f>
        <v>1.5121558500619083</v>
      </c>
      <c r="D98" s="45">
        <f t="shared" si="13"/>
        <v>1.5132786248938239</v>
      </c>
      <c r="E98" s="23"/>
    </row>
    <row r="99" spans="1:5">
      <c r="E99" s="23"/>
    </row>
    <row r="100" spans="1:5">
      <c r="A100" s="77"/>
      <c r="B100" s="77"/>
      <c r="C100" s="77"/>
      <c r="D100" s="77"/>
      <c r="E100" s="23"/>
    </row>
    <row r="101" spans="1:5">
      <c r="E101" s="23"/>
    </row>
    <row r="102" spans="1:5">
      <c r="A102" s="19" t="s">
        <v>107</v>
      </c>
      <c r="B102" s="19">
        <v>90</v>
      </c>
      <c r="C102" s="19">
        <v>90</v>
      </c>
      <c r="D102" s="19">
        <v>365</v>
      </c>
      <c r="E102" s="23"/>
    </row>
    <row r="103" spans="1:5">
      <c r="A103" s="19" t="s">
        <v>74</v>
      </c>
      <c r="B103" s="19">
        <v>365</v>
      </c>
      <c r="C103" s="19">
        <v>365</v>
      </c>
      <c r="D103" s="19">
        <v>365</v>
      </c>
      <c r="E103" s="23"/>
    </row>
    <row r="104" spans="1:5">
      <c r="E104" s="23"/>
    </row>
    <row r="107" spans="1:5" ht="15" customHeight="1">
      <c r="A107" s="37"/>
    </row>
    <row r="108" spans="1:5" ht="15" customHeight="1">
      <c r="A108" s="37"/>
    </row>
  </sheetData>
  <phoneticPr fontId="95"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sqref="A1:A21"/>
    </sheetView>
  </sheetViews>
  <sheetFormatPr defaultColWidth="11.453125" defaultRowHeight="12.5"/>
  <cols>
    <col min="1" max="1" width="103" style="13" customWidth="1"/>
    <col min="2" max="16384" width="11.453125" style="13"/>
  </cols>
  <sheetData>
    <row r="1" spans="1:1" ht="13">
      <c r="A1" s="51" t="s">
        <v>75</v>
      </c>
    </row>
    <row r="2" spans="1:1" ht="27.5">
      <c r="A2" s="52" t="s">
        <v>1</v>
      </c>
    </row>
    <row r="3" spans="1:1">
      <c r="A3" s="53"/>
    </row>
    <row r="4" spans="1:1" ht="40">
      <c r="A4" s="54" t="s">
        <v>76</v>
      </c>
    </row>
    <row r="5" spans="1:1">
      <c r="A5" s="55"/>
    </row>
    <row r="6" spans="1:1" ht="33" customHeight="1">
      <c r="A6" s="56" t="s">
        <v>77</v>
      </c>
    </row>
    <row r="7" spans="1:1">
      <c r="A7" s="54"/>
    </row>
    <row r="8" spans="1:1" ht="15.5">
      <c r="A8" s="57" t="s">
        <v>78</v>
      </c>
    </row>
    <row r="9" spans="1:1" ht="15.5">
      <c r="A9" s="57"/>
    </row>
    <row r="10" spans="1:1">
      <c r="A10" s="58" t="s">
        <v>41</v>
      </c>
    </row>
    <row r="11" spans="1:1">
      <c r="A11" s="54" t="s">
        <v>79</v>
      </c>
    </row>
    <row r="12" spans="1:1" s="15" customFormat="1" ht="10">
      <c r="A12" s="59" t="s">
        <v>80</v>
      </c>
    </row>
    <row r="13" spans="1:1">
      <c r="A13" s="54"/>
    </row>
    <row r="14" spans="1:1">
      <c r="A14" s="58" t="s">
        <v>8</v>
      </c>
    </row>
    <row r="15" spans="1:1" ht="20">
      <c r="A15" s="54" t="s">
        <v>81</v>
      </c>
    </row>
    <row r="16" spans="1:1" ht="31.5" customHeight="1">
      <c r="A16" s="56" t="s">
        <v>122</v>
      </c>
    </row>
    <row r="17" spans="1:1">
      <c r="A17" s="60"/>
    </row>
    <row r="18" spans="1:1">
      <c r="A18" s="58" t="s">
        <v>82</v>
      </c>
    </row>
    <row r="19" spans="1:1">
      <c r="A19" s="54" t="s">
        <v>83</v>
      </c>
    </row>
    <row r="20" spans="1:1">
      <c r="A20" s="59" t="s">
        <v>12</v>
      </c>
    </row>
    <row r="21" spans="1:1">
      <c r="A21" s="59" t="s">
        <v>123</v>
      </c>
    </row>
    <row r="22" spans="1:1" s="16" customFormat="1" ht="14">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dimension ref="A1:T74"/>
  <sheetViews>
    <sheetView showGridLines="0" zoomScaleNormal="100" workbookViewId="0">
      <selection activeCell="I41" sqref="I41"/>
    </sheetView>
  </sheetViews>
  <sheetFormatPr defaultColWidth="11.453125" defaultRowHeight="15.5"/>
  <cols>
    <col min="1" max="1" width="98.453125" style="79" customWidth="1"/>
    <col min="2" max="4" width="14.54296875" style="79" customWidth="1"/>
    <col min="5" max="16384" width="11.453125" style="79"/>
  </cols>
  <sheetData>
    <row r="1" spans="1:4">
      <c r="A1" s="80" t="s">
        <v>75</v>
      </c>
    </row>
    <row r="2" spans="1:4">
      <c r="B2" s="49" t="s">
        <v>124</v>
      </c>
      <c r="C2" s="49" t="s">
        <v>124</v>
      </c>
      <c r="D2" s="49" t="s">
        <v>84</v>
      </c>
    </row>
    <row r="3" spans="1:4">
      <c r="B3" s="97">
        <v>2026</v>
      </c>
      <c r="C3" s="97">
        <v>2025</v>
      </c>
      <c r="D3" s="97">
        <v>2025</v>
      </c>
    </row>
    <row r="4" spans="1:4">
      <c r="A4" s="81" t="s">
        <v>5</v>
      </c>
      <c r="B4" s="82"/>
      <c r="C4" s="83"/>
      <c r="D4" s="83"/>
    </row>
    <row r="5" spans="1:4" ht="10.5" customHeight="1">
      <c r="A5" s="81"/>
      <c r="B5" s="82"/>
      <c r="C5" s="83"/>
      <c r="D5" s="83"/>
    </row>
    <row r="6" spans="1:4">
      <c r="A6" s="84" t="s">
        <v>85</v>
      </c>
      <c r="B6" s="90">
        <v>1139.64215137</v>
      </c>
      <c r="C6" s="90">
        <v>1101.7231999999999</v>
      </c>
      <c r="D6" s="90">
        <v>4249.3926341199995</v>
      </c>
    </row>
    <row r="7" spans="1:4">
      <c r="A7" s="85" t="s">
        <v>86</v>
      </c>
      <c r="B7" s="90">
        <v>49506.278476466679</v>
      </c>
      <c r="C7" s="90">
        <v>41607.352596833334</v>
      </c>
      <c r="D7" s="90">
        <v>45331.316958657088</v>
      </c>
    </row>
    <row r="8" spans="1:4">
      <c r="A8" s="86" t="s">
        <v>87</v>
      </c>
      <c r="B8" s="87">
        <f>(B6*(B45/B44)/B7)*100</f>
        <v>9.3359513188432199</v>
      </c>
      <c r="C8" s="87">
        <f t="shared" ref="C8:D8" si="0">(C6*(C45/C44)/C7)*100</f>
        <v>10.738726127901979</v>
      </c>
      <c r="D8" s="87">
        <f t="shared" si="0"/>
        <v>9.3740771705254353</v>
      </c>
    </row>
    <row r="10" spans="1:4">
      <c r="A10" s="88" t="s">
        <v>8</v>
      </c>
    </row>
    <row r="11" spans="1:4" ht="8.25" customHeight="1">
      <c r="A11" s="88"/>
    </row>
    <row r="12" spans="1:4">
      <c r="A12" s="84" t="s">
        <v>88</v>
      </c>
      <c r="B12" s="90">
        <v>8938.8606378400018</v>
      </c>
      <c r="C12" s="90">
        <v>9804.3176199999998</v>
      </c>
      <c r="D12" s="90">
        <v>38917.406578390001</v>
      </c>
    </row>
    <row r="13" spans="1:4">
      <c r="A13" s="84" t="s">
        <v>89</v>
      </c>
      <c r="B13" s="90">
        <v>737917.01653975423</v>
      </c>
      <c r="C13" s="90">
        <v>727443.07703550009</v>
      </c>
      <c r="D13" s="90">
        <v>731896.33140391891</v>
      </c>
    </row>
    <row r="14" spans="1:4">
      <c r="A14" s="89" t="s">
        <v>90</v>
      </c>
      <c r="B14" s="87">
        <f>(B12/B13*B45/B44)*100</f>
        <v>4.9127537524642335</v>
      </c>
      <c r="C14" s="87">
        <f t="shared" ref="C14:D14" si="1">(C12/C13*C45/C44)*100</f>
        <v>5.4659884803992416</v>
      </c>
      <c r="D14" s="87">
        <f t="shared" si="1"/>
        <v>5.3173386596622061</v>
      </c>
    </row>
    <row r="15" spans="1:4">
      <c r="A15" s="88"/>
    </row>
    <row r="16" spans="1:4">
      <c r="A16" s="84" t="s">
        <v>91</v>
      </c>
      <c r="B16" s="90">
        <v>2289.9373185600002</v>
      </c>
      <c r="C16" s="90">
        <v>2767.1211800000001</v>
      </c>
      <c r="D16" s="90">
        <v>10252.641566419999</v>
      </c>
    </row>
    <row r="17" spans="1:20">
      <c r="A17" s="84" t="s">
        <v>92</v>
      </c>
      <c r="B17" s="90">
        <v>196841.10976823</v>
      </c>
      <c r="C17" s="90">
        <v>218285.17265999998</v>
      </c>
      <c r="D17" s="90">
        <v>205234.31197568</v>
      </c>
    </row>
    <row r="18" spans="1:20">
      <c r="A18" s="89" t="s">
        <v>93</v>
      </c>
      <c r="B18" s="87">
        <f>(B16/B17*B45/B44)*100</f>
        <v>4.7180022633965608</v>
      </c>
      <c r="C18" s="87">
        <f t="shared" ref="C18:D18" si="2">(C16/C17*C45/C44)*100</f>
        <v>5.1410792302984838</v>
      </c>
      <c r="D18" s="87">
        <f t="shared" si="2"/>
        <v>4.9955786962342454</v>
      </c>
    </row>
    <row r="19" spans="1:20">
      <c r="A19" s="88"/>
    </row>
    <row r="20" spans="1:20">
      <c r="A20" s="84" t="s">
        <v>94</v>
      </c>
      <c r="B20" s="90">
        <v>5460.5632372199998</v>
      </c>
      <c r="C20" s="90">
        <v>5629.8126600000005</v>
      </c>
      <c r="D20" s="90">
        <v>23035.88636171</v>
      </c>
    </row>
    <row r="21" spans="1:20">
      <c r="A21" s="84" t="s">
        <v>95</v>
      </c>
      <c r="B21" s="90">
        <v>507968.23128969996</v>
      </c>
      <c r="C21" s="90">
        <v>493175.92223999999</v>
      </c>
      <c r="D21" s="90">
        <v>510942.79054049996</v>
      </c>
    </row>
    <row r="22" spans="1:20">
      <c r="A22" s="89" t="s">
        <v>96</v>
      </c>
      <c r="B22" s="87">
        <f>(B20/B21*B45/B44)*100</f>
        <v>4.3596461764830536</v>
      </c>
      <c r="C22" s="87">
        <f t="shared" ref="C22:D22" si="3">(C20/C21*C45/C44)*100</f>
        <v>4.6295889520107165</v>
      </c>
      <c r="D22" s="87">
        <f t="shared" si="3"/>
        <v>4.5085059987521356</v>
      </c>
    </row>
    <row r="23" spans="1:20">
      <c r="A23" s="88"/>
    </row>
    <row r="24" spans="1:20">
      <c r="A24" s="84" t="s">
        <v>97</v>
      </c>
      <c r="B24" s="90">
        <v>70.166250000000005</v>
      </c>
      <c r="C24" s="90">
        <v>75.022499999999994</v>
      </c>
      <c r="D24" s="90">
        <v>297.20499999999998</v>
      </c>
    </row>
    <row r="25" spans="1:20">
      <c r="A25" s="84" t="s">
        <v>98</v>
      </c>
      <c r="B25" s="90">
        <v>4535.7286666599994</v>
      </c>
      <c r="C25" s="90">
        <v>4538.3986699999996</v>
      </c>
      <c r="D25" s="90">
        <v>4538.3020171199996</v>
      </c>
    </row>
    <row r="26" spans="1:20">
      <c r="A26" s="89" t="s">
        <v>99</v>
      </c>
      <c r="B26" s="87">
        <f>(B24/B25*B45/B44)*100</f>
        <v>6.2738127854007066</v>
      </c>
      <c r="C26" s="87">
        <f t="shared" ref="C26:D26" si="4">(C24/C25*C45/C44)*100</f>
        <v>6.7040808617782073</v>
      </c>
      <c r="D26" s="87">
        <f t="shared" si="4"/>
        <v>6.5488149285535187</v>
      </c>
    </row>
    <row r="27" spans="1:20">
      <c r="A27" s="88"/>
      <c r="B27" s="91"/>
      <c r="C27" s="91"/>
      <c r="D27" s="91"/>
    </row>
    <row r="28" spans="1:20">
      <c r="A28" s="89" t="s">
        <v>100</v>
      </c>
      <c r="B28" s="87">
        <f>(B18*B17+B22*B21+B26*B25)/(B17+B21+B25)</f>
        <v>4.4713285629298145</v>
      </c>
      <c r="C28" s="87">
        <f t="shared" ref="C28:D28" si="5">(C18*C17+C22*C21+C26*C25)/(C17+C21+C25)</f>
        <v>4.798675126123122</v>
      </c>
      <c r="D28" s="87">
        <f t="shared" si="5"/>
        <v>4.660054817321198</v>
      </c>
    </row>
    <row r="29" spans="1:20">
      <c r="A29" s="88"/>
      <c r="B29" s="91"/>
      <c r="C29" s="91"/>
      <c r="D29" s="91"/>
    </row>
    <row r="30" spans="1:20">
      <c r="A30" s="89" t="s">
        <v>101</v>
      </c>
      <c r="B30" s="87">
        <f t="shared" ref="B30:D30" si="6">B14-B28</f>
        <v>0.441425189534419</v>
      </c>
      <c r="C30" s="87">
        <f t="shared" si="6"/>
        <v>0.6673133542761196</v>
      </c>
      <c r="D30" s="87">
        <f t="shared" si="6"/>
        <v>0.65728384234100812</v>
      </c>
    </row>
    <row r="31" spans="1:20">
      <c r="A31" s="84"/>
      <c r="B31" s="90"/>
      <c r="C31" s="90"/>
      <c r="D31" s="90"/>
    </row>
    <row r="32" spans="1:20" ht="15.75" customHeight="1">
      <c r="A32" s="99" t="s">
        <v>102</v>
      </c>
      <c r="B32" s="99"/>
      <c r="C32" s="99"/>
      <c r="D32" s="99"/>
      <c r="E32" s="99"/>
      <c r="F32" s="99"/>
      <c r="G32" s="99"/>
      <c r="H32" s="99"/>
      <c r="I32" s="99"/>
      <c r="J32" s="99"/>
      <c r="K32" s="99"/>
      <c r="L32" s="99"/>
      <c r="M32" s="99"/>
      <c r="N32" s="99"/>
      <c r="O32" s="99"/>
      <c r="P32" s="99"/>
      <c r="Q32" s="99"/>
      <c r="R32" s="99"/>
      <c r="S32" s="99"/>
      <c r="T32" s="99"/>
    </row>
    <row r="33" spans="1:4" ht="9.75" customHeight="1"/>
    <row r="34" spans="1:4">
      <c r="A34" s="84" t="s">
        <v>64</v>
      </c>
      <c r="B34" s="90">
        <v>-18.20612534</v>
      </c>
      <c r="C34" s="90">
        <v>-8.2806299999999986</v>
      </c>
      <c r="D34" s="90">
        <v>-62.197664089999996</v>
      </c>
    </row>
    <row r="35" spans="1:4" ht="15.65" customHeight="1">
      <c r="A35" s="86" t="s">
        <v>103</v>
      </c>
      <c r="B35" s="92">
        <v>739413.12492774997</v>
      </c>
      <c r="C35" s="92">
        <v>729002.09817999997</v>
      </c>
      <c r="D35" s="92">
        <v>733351.98991817003</v>
      </c>
    </row>
    <row r="36" spans="1:4">
      <c r="A36" s="86" t="s">
        <v>104</v>
      </c>
      <c r="B36" s="93">
        <f>(B34*(B45/B44)/B35)*100</f>
        <v>-9.9857508987269434E-3</v>
      </c>
      <c r="C36" s="93">
        <f t="shared" ref="C36:D36" si="7">(C34*(C45/C44)/C35)*100</f>
        <v>-4.6066472351507593E-3</v>
      </c>
      <c r="D36" s="93">
        <f t="shared" si="7"/>
        <v>-8.4812838780106425E-3</v>
      </c>
    </row>
    <row r="37" spans="1:4">
      <c r="B37" s="94"/>
      <c r="C37" s="94"/>
      <c r="D37" s="94"/>
    </row>
    <row r="38" spans="1:4">
      <c r="A38" s="79" t="s">
        <v>105</v>
      </c>
      <c r="B38" s="95">
        <v>2168.8726394999999</v>
      </c>
      <c r="C38" s="95">
        <v>2483.3578700000003</v>
      </c>
      <c r="D38" s="95">
        <v>2309.8990538600001</v>
      </c>
    </row>
    <row r="39" spans="1:4">
      <c r="A39" s="79" t="s">
        <v>69</v>
      </c>
      <c r="B39" s="95">
        <v>739686.90650232998</v>
      </c>
      <c r="C39" s="95">
        <v>729687.8603099999</v>
      </c>
      <c r="D39" s="95">
        <v>738850.26886284002</v>
      </c>
    </row>
    <row r="40" spans="1:4">
      <c r="A40" s="86" t="s">
        <v>106</v>
      </c>
      <c r="B40" s="93">
        <f>(B38/B39)*100</f>
        <v>0.29321495627868982</v>
      </c>
      <c r="C40" s="93">
        <f t="shared" ref="C40:D40" si="8">(C38/C39)*100</f>
        <v>0.34033153147771611</v>
      </c>
      <c r="D40" s="93">
        <f t="shared" si="8"/>
        <v>0.31263425773873665</v>
      </c>
    </row>
    <row r="41" spans="1:4">
      <c r="B41" s="96"/>
      <c r="C41" s="96"/>
      <c r="D41" s="96"/>
    </row>
    <row r="42" spans="1:4">
      <c r="A42"/>
      <c r="B42"/>
      <c r="C42"/>
      <c r="D42"/>
    </row>
    <row r="43" spans="1:4">
      <c r="A43"/>
      <c r="B43"/>
      <c r="C43"/>
      <c r="D43"/>
    </row>
    <row r="44" spans="1:4">
      <c r="A44" s="82" t="s">
        <v>107</v>
      </c>
      <c r="B44" s="82">
        <v>90</v>
      </c>
      <c r="C44" s="82">
        <v>90</v>
      </c>
      <c r="D44" s="82">
        <v>365</v>
      </c>
    </row>
    <row r="45" spans="1:4">
      <c r="A45" s="82" t="s">
        <v>74</v>
      </c>
      <c r="B45" s="82">
        <v>365</v>
      </c>
      <c r="C45" s="82">
        <v>365</v>
      </c>
      <c r="D45" s="82">
        <v>365</v>
      </c>
    </row>
    <row r="60" ht="15.65" customHeight="1"/>
    <row r="74" ht="15.65" customHeight="1"/>
  </sheetData>
  <mergeCells count="1">
    <mergeCell ref="A32:T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2c78ca978b7054250e1ae5942c1c07b4">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e0398c3df1c48a12d8f4e7fbd0a22716"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10053-A485-4703-87B4-726D91476171}"/>
</file>

<file path=customXml/itemProps2.xml><?xml version="1.0" encoding="utf-8"?>
<ds:datastoreItem xmlns:ds="http://schemas.openxmlformats.org/officeDocument/2006/customXml" ds:itemID="{3EBBEC29-5959-46C3-984A-C745E93F4EC1}">
  <ds:schemaRefs>
    <ds:schemaRef ds:uri="http://purl.org/dc/dcmitype/"/>
    <ds:schemaRef ds:uri="http://www.w3.org/XML/1998/namespace"/>
    <ds:schemaRef ds:uri="86a513d9-9f3b-4981-8f60-2f916567fe08"/>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31646d07-fb8c-42b5-b229-38dd15be0085"/>
    <ds:schemaRef ds:uri="http://schemas.microsoft.com/office/2006/metadata/properties"/>
  </ds:schemaRefs>
</ds:datastoreItem>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Hege Sikveland</cp:lastModifiedBy>
  <cp:revision/>
  <dcterms:created xsi:type="dcterms:W3CDTF">2018-07-11T10:01:17Z</dcterms:created>
  <dcterms:modified xsi:type="dcterms:W3CDTF">2026-04-23T06:14:13Z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