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nbasa.sharepoint.com/sites/s3673/Delte dokumenter/Beretning_utsendelser etc/2025/2025 3Q/Til Publisering/"/>
    </mc:Choice>
  </mc:AlternateContent>
  <xr:revisionPtr revIDLastSave="1345" documentId="8_{D18877C6-0FCC-4227-9C28-F9A742A06638}" xr6:coauthVersionLast="47" xr6:coauthVersionMax="47" xr10:uidLastSave="{6D11EF3E-A2BF-4D4D-95E1-1C5556B66529}"/>
  <bookViews>
    <workbookView xWindow="18600" yWindow="1824" windowWidth="19872" windowHeight="13764" firstSheet="1" activeTab="3" xr2:uid="{00000000-000D-0000-FFFF-FFFF00000000}"/>
  </bookViews>
  <sheets>
    <sheet name="Definitions DNB Group" sheetId="1" r:id="rId1"/>
    <sheet name="DNB Group" sheetId="2" r:id="rId2"/>
    <sheet name="Definitions DNB Boligkreditt" sheetId="5" r:id="rId3"/>
    <sheet name="DNB Boligkreditt" sheetId="11" r:id="rId4"/>
  </sheets>
  <externalReferences>
    <externalReference r:id="rId5"/>
    <externalReference r:id="rId6"/>
    <externalReference r:id="rId7"/>
    <externalReference r:id="rId8"/>
  </externalReferences>
  <definedNames>
    <definedName name="____a10" localSheetId="3" hidden="1">{#N/A,#N/A,TRUE,"0 Deckbl.";#N/A,#N/A,TRUE,"S 1 Komm";#N/A,#N/A,TRUE,"S 1a Komm";#N/A,#N/A,TRUE,"S 1b Komm";#N/A,#N/A,TRUE,"S  2 DBR";#N/A,#N/A,TRUE,"S  3 Sparten";#N/A,#N/A,TRUE,"S 4  Betr. K.";#N/A,#N/A,TRUE,"6 Bilanz";#N/A,#N/A,TRUE,"6a Bilanz ";#N/A,#N/A,TRUE,"6b Bilanz ";#N/A,#N/A,TRUE,"7 GS I";#N/A,#N/A,TRUE,"S 8 EQ-GuV"}</definedName>
    <definedName name="____a10" hidden="1">{#N/A,#N/A,TRUE,"0 Deckbl.";#N/A,#N/A,TRUE,"S 1 Komm";#N/A,#N/A,TRUE,"S 1a Komm";#N/A,#N/A,TRUE,"S 1b Komm";#N/A,#N/A,TRUE,"S  2 DBR";#N/A,#N/A,TRUE,"S  3 Sparten";#N/A,#N/A,TRUE,"S 4  Betr. K.";#N/A,#N/A,TRUE,"6 Bilanz";#N/A,#N/A,TRUE,"6a Bilanz ";#N/A,#N/A,TRUE,"6b Bilanz ";#N/A,#N/A,TRUE,"7 GS I";#N/A,#N/A,TRUE,"S 8 EQ-GuV"}</definedName>
    <definedName name="____a3" localSheetId="3"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localSheetId="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localSheetId="3"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localSheetId="3"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localSheetId="3"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localSheetId="3"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localSheetId="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localSheetId="3"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localSheetId="3"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localSheetId="3" hidden="1">{#N/A,#N/A,TRUE,"0 Deckbl.";#N/A,#N/A,TRUE,"S 1 Komm";#N/A,#N/A,TRUE,"S 1a Komm";#N/A,#N/A,TRUE,"S 1b Komm";#N/A,#N/A,TRUE,"S  2 DBR";#N/A,#N/A,TRUE,"S  3 Sparten";#N/A,#N/A,TRUE,"S 4  Betr. K.";#N/A,#N/A,TRUE,"6 Bilanz";#N/A,#N/A,TRUE,"6a Bilanz ";#N/A,#N/A,TRUE,"6b Bilanz ";#N/A,#N/A,TRUE,"7 GS I";#N/A,#N/A,TRUE,"S 8 EQ-GuV"}</definedName>
    <definedName name="__a10" hidden="1">{#N/A,#N/A,TRUE,"0 Deckbl.";#N/A,#N/A,TRUE,"S 1 Komm";#N/A,#N/A,TRUE,"S 1a Komm";#N/A,#N/A,TRUE,"S 1b Komm";#N/A,#N/A,TRUE,"S  2 DBR";#N/A,#N/A,TRUE,"S  3 Sparten";#N/A,#N/A,TRUE,"S 4  Betr. K.";#N/A,#N/A,TRUE,"6 Bilanz";#N/A,#N/A,TRUE,"6a Bilanz ";#N/A,#N/A,TRUE,"6b Bilanz ";#N/A,#N/A,TRUE,"7 GS I";#N/A,#N/A,TRUE,"S 8 EQ-GuV"}</definedName>
    <definedName name="__a3" localSheetId="3"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localSheetId="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localSheetId="3"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localSheetId="3"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localSheetId="3"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3"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3"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localSheetId="3"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3"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3"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localSheetId="3"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localSheetId="3"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3"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localSheetId="3"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ee" localSheetId="3" hidden="1">{#N/A,#N/A,FALSE,"Annual Earnings Model";#N/A,#N/A,FALSE,"Quarterly Earnings Model";#N/A,#N/A,FALSE,"Header";#N/A,#N/A,FALSE,"Notes"}</definedName>
    <definedName name="ee" hidden="1">{#N/A,#N/A,FALSE,"Annual Earnings Model";#N/A,#N/A,FALSE,"Quarterly Earnings Model";#N/A,#N/A,FALSE,"Header";#N/A,#N/A,FALSE,"Notes"}</definedName>
    <definedName name="EPMR4">[3]EPM!$B$142:$D$155</definedName>
    <definedName name="fffff" localSheetId="3"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3"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3"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localSheetId="3" hidden="1">{#N/A,#N/A,FALSE,"Annual Earnings Model";#N/A,#N/A,FALSE,"Quarterly Earnings Model";#N/A,#N/A,FALSE,"Header";#N/A,#N/A,FALSE,"Notes"}</definedName>
    <definedName name="hh" hidden="1">{#N/A,#N/A,FALSE,"Annual Earnings Model";#N/A,#N/A,FALSE,"Quarterly Earnings Model";#N/A,#N/A,FALSE,"Header";#N/A,#N/A,FALSE,"Notes"}</definedName>
    <definedName name="i" localSheetId="3"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3"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3"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3"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localSheetId="3"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3"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localSheetId="3"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3"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3"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3"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3"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3"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3"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3"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3" hidden="1">{#N/A,#N/A,FALSE,"Annual Earnings Model";#N/A,#N/A,FALSE,"Quarterly Earnings Model";#N/A,#N/A,FALSE,"Header";#N/A,#N/A,FALSE,"Notes"}</definedName>
    <definedName name="Rente" hidden="1">{#N/A,#N/A,FALSE,"Annual Earnings Model";#N/A,#N/A,FALSE,"Quarterly Earnings Model";#N/A,#N/A,FALSE,"Header";#N/A,#N/A,FALSE,"Notes"}</definedName>
    <definedName name="S" localSheetId="3"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localSheetId="3"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localSheetId="3"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localSheetId="3"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Group'!$A$1:$E$100</definedName>
    <definedName name="v" localSheetId="3"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3"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3" hidden="1">{#N/A,#N/A,FALSE,"Annual Earnings Model";#N/A,#N/A,FALSE,"Quarterly Earnings Model";#N/A,#N/A,FALSE,"Header";#N/A,#N/A,FALSE,"Notes"}</definedName>
    <definedName name="wrn.All." hidden="1">{#N/A,#N/A,FALSE,"Annual Earnings Model";#N/A,#N/A,FALSE,"Quarterly Earnings Model";#N/A,#N/A,FALSE,"Header";#N/A,#N/A,FALSE,"Notes"}</definedName>
    <definedName name="wrn.Bransch." localSheetId="3" hidden="1">{"Sammanst",#N/A,TRUE,"951231";"Sid4",#N/A,TRUE,"4.Slutlig";"Sid2",#N/A,TRUE,"2.Värden";"Sid3",#N/A,TRUE,"3.Justering";"Sid1",#N/A,TRUE,"1.Utgångsläge"}</definedName>
    <definedName name="wrn.Bransch." hidden="1">{"Sammanst",#N/A,TRUE,"951231";"Sid4",#N/A,TRUE,"4.Slutlig";"Sid2",#N/A,TRUE,"2.Värden";"Sid3",#N/A,TRUE,"3.Justering";"Sid1",#N/A,TRUE,"1.Utgångsläge"}</definedName>
    <definedName name="wrn.Druck._.Monatsreporting." localSheetId="3"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3"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localSheetId="3"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3"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3"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1" l="1"/>
  <c r="E40" i="11"/>
  <c r="D36" i="11"/>
  <c r="E36" i="11"/>
  <c r="D26" i="11"/>
  <c r="E26" i="11"/>
  <c r="D22" i="11"/>
  <c r="E22" i="11"/>
  <c r="D18" i="11"/>
  <c r="E18" i="11"/>
  <c r="D14" i="11"/>
  <c r="E14" i="11"/>
  <c r="D8" i="11"/>
  <c r="E8" i="11"/>
  <c r="E28" i="11" l="1"/>
  <c r="E30" i="11" s="1"/>
  <c r="D28" i="11"/>
  <c r="D30" i="11"/>
  <c r="F98" i="2" l="1"/>
  <c r="F92" i="2"/>
  <c r="F86" i="2"/>
  <c r="F80" i="2"/>
  <c r="F76" i="2"/>
  <c r="F72" i="2"/>
  <c r="F62" i="2"/>
  <c r="F64" i="2" s="1"/>
  <c r="F56" i="2"/>
  <c r="F58" i="2" s="1"/>
  <c r="F49" i="2"/>
  <c r="F40" i="2"/>
  <c r="F42" i="2" s="1"/>
  <c r="F30" i="2"/>
  <c r="F32" i="2" s="1"/>
  <c r="F23" i="2"/>
  <c r="F14" i="2"/>
  <c r="F17" i="2" s="1"/>
  <c r="F7" i="2"/>
  <c r="F10" i="2" s="1"/>
  <c r="C40" i="11"/>
  <c r="F40" i="11"/>
  <c r="B40" i="11"/>
  <c r="C36" i="11"/>
  <c r="F36" i="11"/>
  <c r="B36" i="11"/>
  <c r="C26" i="11"/>
  <c r="F26" i="11"/>
  <c r="B26" i="11"/>
  <c r="C22" i="11"/>
  <c r="F22" i="11"/>
  <c r="B22" i="11"/>
  <c r="C18" i="11"/>
  <c r="F18" i="11"/>
  <c r="B18" i="11"/>
  <c r="C14" i="11"/>
  <c r="F14" i="11"/>
  <c r="B14" i="11"/>
  <c r="C8" i="11"/>
  <c r="F8" i="11"/>
  <c r="B8" i="11"/>
  <c r="F66" i="2" l="1"/>
  <c r="F25" i="2"/>
  <c r="F28" i="11"/>
  <c r="F30" i="11" s="1"/>
  <c r="B28" i="11"/>
  <c r="B30" i="11" s="1"/>
  <c r="C28" i="11"/>
  <c r="C30" i="11" s="1"/>
  <c r="E98" i="2" l="1"/>
  <c r="D98" i="2"/>
  <c r="C98" i="2"/>
  <c r="B98" i="2"/>
  <c r="E92" i="2"/>
  <c r="D92" i="2"/>
  <c r="C92" i="2"/>
  <c r="B92" i="2"/>
  <c r="E86" i="2"/>
  <c r="D86" i="2"/>
  <c r="C86" i="2"/>
  <c r="B86" i="2"/>
  <c r="E80" i="2"/>
  <c r="D80" i="2"/>
  <c r="C80" i="2"/>
  <c r="B80" i="2"/>
  <c r="E76" i="2"/>
  <c r="D76" i="2"/>
  <c r="C76" i="2"/>
  <c r="B76" i="2"/>
  <c r="E72" i="2"/>
  <c r="D72" i="2"/>
  <c r="C72" i="2"/>
  <c r="B72" i="2"/>
  <c r="E62" i="2"/>
  <c r="E64" i="2" s="1"/>
  <c r="D62" i="2"/>
  <c r="D64" i="2" s="1"/>
  <c r="C62" i="2"/>
  <c r="C64" i="2" s="1"/>
  <c r="B62" i="2"/>
  <c r="B64" i="2" s="1"/>
  <c r="E56" i="2"/>
  <c r="E58" i="2" s="1"/>
  <c r="D56" i="2"/>
  <c r="D58" i="2" s="1"/>
  <c r="C56" i="2"/>
  <c r="C58" i="2" s="1"/>
  <c r="B56" i="2"/>
  <c r="B58" i="2" s="1"/>
  <c r="E49" i="2"/>
  <c r="D49" i="2"/>
  <c r="C49" i="2"/>
  <c r="B49" i="2"/>
  <c r="E40" i="2"/>
  <c r="E42" i="2" s="1"/>
  <c r="D40" i="2"/>
  <c r="D42" i="2" s="1"/>
  <c r="C40" i="2"/>
  <c r="C42" i="2" s="1"/>
  <c r="B40" i="2"/>
  <c r="B42" i="2" s="1"/>
  <c r="E30" i="2"/>
  <c r="E32" i="2" s="1"/>
  <c r="D30" i="2"/>
  <c r="D32" i="2" s="1"/>
  <c r="C30" i="2"/>
  <c r="C32" i="2" s="1"/>
  <c r="B30" i="2"/>
  <c r="B32" i="2" s="1"/>
  <c r="E23" i="2"/>
  <c r="E25" i="2" s="1"/>
  <c r="D23" i="2"/>
  <c r="D25" i="2" s="1"/>
  <c r="C23" i="2"/>
  <c r="C25" i="2" s="1"/>
  <c r="B23" i="2"/>
  <c r="B25" i="2" s="1"/>
  <c r="E14" i="2"/>
  <c r="E17" i="2" s="1"/>
  <c r="D14" i="2"/>
  <c r="D17" i="2" s="1"/>
  <c r="C14" i="2"/>
  <c r="C17" i="2" s="1"/>
  <c r="B14" i="2"/>
  <c r="B17" i="2" s="1"/>
  <c r="E7" i="2"/>
  <c r="E10" i="2" s="1"/>
  <c r="D7" i="2"/>
  <c r="D10" i="2" s="1"/>
  <c r="C7" i="2"/>
  <c r="C10" i="2" s="1"/>
  <c r="B7" i="2"/>
  <c r="B10" i="2" s="1"/>
  <c r="C66" i="2" l="1"/>
  <c r="D66" i="2"/>
  <c r="E66" i="2"/>
  <c r="B66" i="2"/>
</calcChain>
</file>

<file path=xl/sharedStrings.xml><?xml version="1.0" encoding="utf-8"?>
<sst xmlns="http://schemas.openxmlformats.org/spreadsheetml/2006/main" count="155" uniqueCount="126">
  <si>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</si>
  <si>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</si>
  <si>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</si>
  <si>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</si>
  <si>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</si>
  <si>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</si>
  <si>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</si>
  <si>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</si>
  <si>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Total combined assets</t>
  </si>
  <si>
    <t>These measures give relevant information on the scale of DNB’s operations and activities.</t>
  </si>
  <si>
    <t xml:space="preserve">Calculated as: The sum of total assets and assets under management. Assets under management is defined as : Total assets under management or under reporting for the Group's assets management businesses, and assets under advisory/distribution for other providers, excluding DNB Livsforsikring portfolio. New definition as from the second quarter 2025. Historical figures have been restated. 				</t>
  </si>
  <si>
    <t>Average interest rate spreads</t>
  </si>
  <si>
    <t>These measures give relevant information on DNB’s net interest income by measuring the respective average interest rate relative to the</t>
  </si>
  <si>
    <t xml:space="preserve">Net loans and financial commitments in stage 2 and 3 in per cent of net loans and impairment relative to average net loans to customers </t>
  </si>
  <si>
    <t>These ratios are included to show DNB’s provisions relating to credit exposure.</t>
  </si>
  <si>
    <t>Calculated as: Impairment relative to average net loans to customers at amortised cost, annualised (per cent).</t>
  </si>
  <si>
    <t>Ratio of customer deposits to net loans to customers at end of period</t>
  </si>
  <si>
    <t>These measures give relevant information on DNB’s liquidity position.</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</si>
  <si>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</si>
  <si>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</si>
  <si>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</si>
  <si>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</si>
  <si>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</si>
  <si>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</si>
  <si>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Full year</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</si>
  <si>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</si>
  <si>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</si>
  <si>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</si>
  <si>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</si>
  <si>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</si>
  <si>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</si>
  <si>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</si>
  <si>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</si>
  <si>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</si>
  <si>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</si>
  <si>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</si>
  <si>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</si>
  <si>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</si>
  <si>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</si>
  <si>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</si>
  <si>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</si>
  <si>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</si>
  <si>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</si>
  <si>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</si>
  <si>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</si>
  <si>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</si>
  <si>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</si>
  <si>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</si>
  <si>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</si>
  <si>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</si>
  <si>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</si>
  <si>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assets, NOK millon</t>
  </si>
  <si>
    <t>Assets under management and under reporting, excluding DNB Livsforsikring portfolio, NOK million</t>
  </si>
  <si>
    <t>Total combined assets, NOK million</t>
  </si>
  <si>
    <t xml:space="preserve">Average interest rate spreads </t>
  </si>
  <si>
    <t>Corresponding money market rate, NOK million</t>
  </si>
  <si>
    <t>Interest margin on deposits, NOK million</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</si>
  <si>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</si>
  <si>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</si>
  <si>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</si>
  <si>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</si>
  <si>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</si>
  <si>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</si>
  <si>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</si>
  <si>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</si>
  <si>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</si>
  <si>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</si>
  <si>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</si>
  <si>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</si>
  <si>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</si>
  <si>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</si>
  <si>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</si>
  <si>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</si>
  <si>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period</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</si>
  <si>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</si>
  <si>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</si>
  <si>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</si>
  <si>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</si>
  <si>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</si>
  <si>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</si>
  <si>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</si>
  <si>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</si>
  <si>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Impairment relative to average net loans to customers, net loans and financial commitments in stage 3 in per cent of net loans</t>
  </si>
  <si>
    <t>These ratios are included to show DNB Boligkreditt’s provisions relating to credit exposure.</t>
  </si>
  <si>
    <t>Full Year</t>
  </si>
  <si>
    <t>Net profit for the period, NOK million</t>
  </si>
  <si>
    <t>Average equity, NOK million</t>
  </si>
  <si>
    <t>Return on equity, annualised, per cent</t>
  </si>
  <si>
    <t>Interest on net covered bonds debt, incl. interest swap, NOK million</t>
  </si>
  <si>
    <t>Interest on subordinated loan capital, NOK million</t>
  </si>
  <si>
    <t>Subordinated loan capital, NOK million</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</si>
  <si>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</si>
  <si>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</si>
  <si>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</si>
  <si>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</si>
  <si>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</si>
  <si>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3rd quarter</t>
  </si>
  <si>
    <t>January-September</t>
  </si>
  <si>
    <t>Interest income on performing loans to customers, NOK million</t>
  </si>
  <si>
    <t>Interest margin on performing loans to customers, NOK million</t>
  </si>
  <si>
    <t xml:space="preserve">Performing loans to customers, nominal amount, NOK million </t>
  </si>
  <si>
    <t xml:space="preserve">Average lending spread - customer segments, per cent </t>
  </si>
  <si>
    <t>Interest costs on deposits, NOK million</t>
  </si>
  <si>
    <t>Deposits from customers, nominal amount, NOK million</t>
  </si>
  <si>
    <t xml:space="preserve">Average deposit spread - customer segments, per cent </t>
  </si>
  <si>
    <t xml:space="preserve">Combined weighted average spread  - customer segments, per cent </t>
  </si>
  <si>
    <t>Ratio of customer deposits to net loans to customers at end of period - customer segments, per cent</t>
  </si>
  <si>
    <t>Performing loans to customers, nominal amount, NOK million</t>
  </si>
  <si>
    <t>Interest income on performing loans to customers, per cent</t>
  </si>
  <si>
    <t>Interest on loans and deposits from banks, incl. liquidity costs, NOK million</t>
  </si>
  <si>
    <t>Loans and deposits from banks, nominal amount, NOK million</t>
  </si>
  <si>
    <t>Interest expenses on loans and deposits from banks, per cent</t>
  </si>
  <si>
    <t>Covered bonds issued net, nominal amount, NOK million</t>
  </si>
  <si>
    <t>Interest expenses on net covered bonds debt, per cent</t>
  </si>
  <si>
    <t>Interest expenses on subordinated loan capital, per cent</t>
  </si>
  <si>
    <t>Average interest expenses, per cent</t>
  </si>
  <si>
    <t>Average lending spread, per cent</t>
  </si>
  <si>
    <t xml:space="preserve">corresponding money market rate, for the customer segments. </t>
  </si>
  <si>
    <t>Average lending spread is calculated as: Interest margin on performing loans to customers relative to average performing loans for the period. Interest margin is defined as interest income on the loans less funding costs equivalent to the corresponding money market rate.</t>
  </si>
  <si>
    <t>Average deposit spread is calculated as: Interest margin on deposits from customers relative to average deposits for the period. Interest margin is defined as estimated interest income on the deposits based on the corresponding money market rate less interest expenses on the deposits.</t>
  </si>
  <si>
    <t>Combined weighted average spread for lending to and deposits from customers is calculated as: Total margin income on loans and deposits relative to total average performing loans and deposits.</t>
  </si>
  <si>
    <t xml:space="preserve">Calculated as: Net loans at amortised cost and financial commitments in stage 2 divided by net loans to customers at amortised cost. </t>
  </si>
  <si>
    <r>
      <t xml:space="preserve">Calculated as: Net loans at amortised cost and financial commitments in stage 3 divided by net loans to customers at amortised cost. </t>
    </r>
    <r>
      <rPr>
        <i/>
        <sz val="8"/>
        <rFont val="Arial"/>
        <family val="2"/>
      </rPr>
      <t xml:space="preserve">Comparable to previously reported figures under IAS 39. </t>
    </r>
  </si>
  <si>
    <t xml:space="preserve">Calculated as: Customer deposits divided by net loans to customers at the end of the period, for the customer segments. </t>
  </si>
  <si>
    <t>Average lending spread is calculated as: Interest margin on performing loans to customers relative to average performing loans for the period. Interest margin is defined as interest income on the loans less total interest expenses on long- and short-term funding.</t>
  </si>
  <si>
    <t>Calculated as: Net loans at amortised cost and financial commitments in stage 3 divided by net loans to customers at amortised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</si>
</sst>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_(* #,##0_);_(* \(#,##0\);_(* &quot;&quot;_);_(@_)"/>
    <numFmt numFmtId="171" formatCode="_ * #,##0.0_ ;_ * \-#,##0.0_ ;_ * &quot;-&quot;??_ ;_ @_ "/>
    <numFmt numFmtId="172" formatCode="#,##0;\(#,##0\);0;_ @_ "/>
    <numFmt numFmtId="173" formatCode="#,##0.00;\(#,##0.00\);0.00;_ @_ "/>
    <numFmt numFmtId="174" formatCode="0.00;\(0.00\)"/>
    <numFmt numFmtId="175" formatCode="0.000"/>
    <numFmt numFmtId="176" formatCode="0.0_)\%;\(0.0\)\%;0.0_)\%;@_)_%"/>
    <numFmt numFmtId="177" formatCode="#,##0.0_)_%;\(#,##0.0\)_%;0.0_)_%;@_)_%"/>
    <numFmt numFmtId="178" formatCode="#,##0.0_);\(#,##0.0\)"/>
    <numFmt numFmtId="179" formatCode="#,##0.0_);\(#,##0.0\);#,##0.0_);@_)"/>
    <numFmt numFmtId="180" formatCode="&quot;£&quot;_(#,##0.00_);&quot;£&quot;\(#,##0.00\)"/>
    <numFmt numFmtId="181" formatCode="&quot;£&quot;_(#,##0.00_);&quot;£&quot;\(#,##0.00\);&quot;£&quot;_(0.00_);@_)"/>
    <numFmt numFmtId="182" formatCode="#,##0.00_);\(#,##0.00\);0.00_);@_)"/>
    <numFmt numFmtId="183" formatCode="\€_(#,##0.00_);\€\(#,##0.00\);\€_(0.00_);@_)"/>
    <numFmt numFmtId="184" formatCode="#,##0.0_)\x;\(#,##0.0\)\x"/>
    <numFmt numFmtId="185" formatCode="#,##0_)\x;\(#,##0\)\x;0_)\x;@_)_x"/>
    <numFmt numFmtId="186" formatCode="#,##0.0_)_x;\(#,##0.0\)_x"/>
    <numFmt numFmtId="187" formatCode="#,##0_)_x;\(#,##0\)_x;0_)_x;@_)_x"/>
    <numFmt numFmtId="188" formatCode="0.0_)\%;\(0.0\)\%"/>
    <numFmt numFmtId="189" formatCode="#,##0.0_)_%;\(#,##0.0\)_%"/>
    <numFmt numFmtId="190" formatCode="#,##0;\(#,##0\)"/>
    <numFmt numFmtId="191" formatCode="0\A"/>
    <numFmt numFmtId="192" formatCode="\£#,##0_);\(\£#,##0\)"/>
    <numFmt numFmtId="193" formatCode="_(* #,##0.0_);_(* \(#,##0.00\);_(* &quot;-&quot;??_);_(@_)"/>
    <numFmt numFmtId="194" formatCode="General_)"/>
    <numFmt numFmtId="195" formatCode="&quot;fl&quot;#,##0_);\(&quot;fl&quot;#,##0\)"/>
    <numFmt numFmtId="196" formatCode="&quot;fl&quot;#,##0_);[Red]\(&quot;fl&quot;#,##0\)"/>
    <numFmt numFmtId="197" formatCode="&quot;fl&quot;#,##0.00_);\(&quot;fl&quot;#,##0.00\)"/>
    <numFmt numFmtId="198" formatCode="#,###"/>
    <numFmt numFmtId="199" formatCode="#,###;\-#,###"/>
    <numFmt numFmtId="200" formatCode="0%;\(0\)%"/>
    <numFmt numFmtId="201" formatCode="###0.0;\(###0.0\)"/>
    <numFmt numFmtId="202" formatCode="0.0000000"/>
    <numFmt numFmtId="203" formatCode="#,##0_%_);\(#,##0\)_%;#,##0_%_);@_%_)"/>
    <numFmt numFmtId="204" formatCode="#,##0_%_);\(#,##0\)_%;**;@_%_)"/>
    <numFmt numFmtId="205" formatCode="#,##0.00_%_);\(#,##0.00\)_%;**;@_%_)"/>
    <numFmt numFmtId="206" formatCode="#,##0.00_%_);\(#,##0.00\)_%;#,##0.00_%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yyyy\-mm\-dd"/>
    <numFmt numFmtId="219" formatCode="yyyy\-mm\-dd\ h:mm:ss"/>
    <numFmt numFmtId="220" formatCode="###0;\(###0\)"/>
    <numFmt numFmtId="221" formatCode="0.0000"/>
    <numFmt numFmtId="222" formatCode="_-* #,##0\ _€_-;\-* #,##0\ _€_-;_-* &quot;-&quot;\ _€_-;_-@_-"/>
    <numFmt numFmtId="223" formatCode="_-* #,##0.00\ _€_-;\-* #,##0.00\ _€_-;_-* &quot;-&quot;??\ _€_-;_-@_-"/>
    <numFmt numFmtId="224" formatCode="\$0.00;\(\$0.00\)"/>
    <numFmt numFmtId="225" formatCode="0_%_);\(0\)_%;0_%_);@_%_)"/>
    <numFmt numFmtId="226" formatCode="#,##0.0;\-#,##0.0;&quot;         -&quot;"/>
    <numFmt numFmtId="227" formatCode="_-* #,##0.00\ [$€-1]_-;\-* #,##0.00\ [$€-1]_-;_-* &quot;-&quot;??\ [$€-1]_-"/>
    <numFmt numFmtId="228" formatCode="_([$€-2]\ * #.##0.00_);_([$€-2]\ * \(#.##0.00\);_([$€-2]\ * &quot;-&quot;??_)"/>
    <numFmt numFmtId="229" formatCode="0.0&quot;  &quot;"/>
    <numFmt numFmtId="230" formatCode="#,##0;\-#,##0;&quot;&quot;"/>
  </numFmts>
  <fonts count="107">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12"/>
      <name val="Arial"/>
      <family val="2"/>
    </font>
    <font>
      <sz val="11"/>
      <color theme="1"/>
      <name val="Arial"/>
      <family val="2"/>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1" fontId="4"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7" fontId="4" fillId="0" borderId="0" applyFont="0" applyFill="0" applyBorder="0" applyProtection="0">
      <alignment horizontal="right"/>
    </xf>
    <xf numFmtId="186" fontId="9" fillId="0" borderId="0" applyFont="0" applyFill="0" applyBorder="0" applyAlignment="0" applyProtection="0"/>
    <xf numFmtId="186"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14" fillId="0" borderId="0" applyFill="0" applyProtection="0">
      <alignment horizontal="center"/>
    </xf>
    <xf numFmtId="189" fontId="14" fillId="0" borderId="0" applyFill="0" applyProtection="0">
      <alignment horizontal="center"/>
    </xf>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8" fontId="9" fillId="0" borderId="0"/>
    <xf numFmtId="178"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0" fontId="44" fillId="30" borderId="0" applyNumberFormat="0" applyFont="0" applyBorder="0" applyAlignme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191"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2"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3" fontId="60" fillId="0" borderId="0" applyFill="0" applyBorder="0" applyAlignment="0"/>
    <xf numFmtId="194" fontId="60" fillId="0" borderId="0" applyFill="0" applyBorder="0" applyAlignment="0"/>
    <xf numFmtId="175" fontId="60" fillId="0" borderId="0" applyFill="0" applyBorder="0" applyAlignment="0"/>
    <xf numFmtId="195" fontId="60" fillId="0" borderId="0" applyFill="0" applyBorder="0" applyAlignment="0"/>
    <xf numFmtId="196"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198" fontId="9" fillId="33" borderId="0">
      <alignment horizontal="right" vertical="center" indent="1"/>
    </xf>
    <xf numFmtId="198" fontId="9" fillId="34" borderId="0">
      <alignment horizontal="right" vertical="center" indent="1"/>
    </xf>
    <xf numFmtId="199"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0" fontId="65" fillId="0" borderId="0" applyFont="0" applyFill="0" applyBorder="0" applyProtection="0">
      <alignment horizontal="center" vertical="center"/>
    </xf>
    <xf numFmtId="0" fontId="66" fillId="37" borderId="12" applyNumberFormat="0" applyAlignment="0" applyProtection="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201" fontId="9" fillId="0" borderId="0"/>
    <xf numFmtId="199" fontId="14" fillId="38" borderId="0">
      <alignment horizontal="right" vertical="center" indent="1"/>
    </xf>
    <xf numFmtId="199" fontId="9" fillId="39" borderId="0">
      <alignment horizontal="right" vertical="center" indent="1"/>
    </xf>
    <xf numFmtId="49" fontId="14" fillId="40" borderId="0">
      <alignment horizontal="right"/>
    </xf>
    <xf numFmtId="0" fontId="67" fillId="0" borderId="0">
      <alignment horizontal="right"/>
    </xf>
    <xf numFmtId="193"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2" fontId="65" fillId="0" borderId="0" applyFont="0" applyFill="0" applyBorder="0" applyProtection="0">
      <alignment horizontal="right"/>
    </xf>
    <xf numFmtId="203" fontId="68" fillId="0" borderId="0" applyFont="0" applyFill="0" applyBorder="0" applyAlignment="0" applyProtection="0">
      <alignment horizontal="right"/>
    </xf>
    <xf numFmtId="204" fontId="68" fillId="0" borderId="0" applyFont="0" applyFill="0" applyBorder="0" applyAlignment="0" applyProtection="0"/>
    <xf numFmtId="203"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5" fontId="68" fillId="0" borderId="0" applyFont="0" applyFill="0" applyBorder="0" applyAlignment="0" applyProtection="0"/>
    <xf numFmtId="206"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7"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08"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199"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09" fontId="58" fillId="0" borderId="0" applyFont="0" applyFill="0" applyBorder="0" applyAlignment="0" applyProtection="0">
      <protection locked="0"/>
    </xf>
    <xf numFmtId="210" fontId="58" fillId="0" borderId="0" applyFont="0" applyFill="0" applyBorder="0" applyAlignment="0" applyProtection="0">
      <protection locked="0"/>
    </xf>
    <xf numFmtId="194" fontId="60" fillId="0" borderId="0" applyFont="0" applyFill="0" applyBorder="0" applyAlignment="0" applyProtection="0"/>
    <xf numFmtId="211" fontId="9" fillId="0" borderId="0" applyFont="0" applyFill="0" applyBorder="0" applyProtection="0">
      <alignment horizontal="right"/>
    </xf>
    <xf numFmtId="211" fontId="9" fillId="0" borderId="0" applyFont="0" applyFill="0" applyBorder="0" applyProtection="0">
      <alignment horizontal="right"/>
    </xf>
    <xf numFmtId="212" fontId="68" fillId="0" borderId="0" applyFont="0" applyFill="0" applyBorder="0" applyAlignment="0" applyProtection="0">
      <alignment horizontal="right"/>
    </xf>
    <xf numFmtId="213" fontId="68" fillId="0" borderId="0" applyFont="0" applyFill="0" applyBorder="0" applyAlignment="0" applyProtection="0">
      <alignment horizontal="right"/>
    </xf>
    <xf numFmtId="214" fontId="79" fillId="0" borderId="0" applyFont="0" applyFill="0" applyBorder="0" applyAlignment="0" applyProtection="0"/>
    <xf numFmtId="213" fontId="68" fillId="0" borderId="0" applyFont="0" applyFill="0" applyBorder="0" applyAlignment="0" applyProtection="0">
      <alignment horizontal="right"/>
    </xf>
    <xf numFmtId="0" fontId="79" fillId="0" borderId="0" applyFont="0" applyFill="0" applyBorder="0" applyAlignment="0" applyProtection="0"/>
    <xf numFmtId="215"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6" fontId="65" fillId="45" borderId="0" applyFont="0" applyFill="0" applyBorder="0" applyAlignment="0" applyProtection="0">
      <alignment vertical="center"/>
    </xf>
    <xf numFmtId="14" fontId="82" fillId="0" borderId="0"/>
    <xf numFmtId="217" fontId="68" fillId="0" borderId="0" applyFont="0" applyFill="0" applyBorder="0" applyAlignment="0" applyProtection="0"/>
    <xf numFmtId="0" fontId="68" fillId="0" borderId="0" applyFont="0" applyFill="0" applyBorder="0" applyAlignment="0" applyProtection="0"/>
    <xf numFmtId="217" fontId="68" fillId="0" borderId="0" applyFont="0" applyFill="0" applyBorder="0" applyAlignment="0" applyProtection="0"/>
    <xf numFmtId="14" fontId="35" fillId="0" borderId="0" applyFill="0" applyBorder="0" applyAlignment="0"/>
    <xf numFmtId="194" fontId="58" fillId="0" borderId="0" applyFont="0" applyFill="0" applyBorder="0" applyProtection="0">
      <alignment horizontal="right"/>
    </xf>
    <xf numFmtId="218" fontId="9" fillId="0" borderId="0" applyFont="0" applyFill="0" applyBorder="0" applyAlignment="0" applyProtection="0"/>
    <xf numFmtId="219"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220" fontId="9" fillId="0" borderId="0"/>
    <xf numFmtId="38" fontId="84" fillId="0" borderId="14">
      <alignment vertical="center"/>
    </xf>
    <xf numFmtId="221" fontId="84" fillId="0" borderId="0"/>
    <xf numFmtId="222" fontId="9" fillId="0" borderId="0" applyFont="0" applyFill="0" applyBorder="0" applyAlignment="0" applyProtection="0"/>
    <xf numFmtId="223" fontId="9" fillId="0" borderId="0" applyFont="0" applyFill="0" applyBorder="0" applyAlignment="0" applyProtection="0"/>
    <xf numFmtId="0" fontId="85" fillId="0" borderId="0">
      <protection locked="0"/>
    </xf>
    <xf numFmtId="0" fontId="86" fillId="11" borderId="0" applyNumberFormat="0" applyBorder="0" applyAlignment="0" applyProtection="0"/>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4" fontId="60" fillId="0" borderId="0" applyFont="0" applyFill="0" applyBorder="0" applyAlignment="0" applyProtection="0">
      <alignment horizontal="right"/>
    </xf>
    <xf numFmtId="225" fontId="68" fillId="0" borderId="15" applyNumberFormat="0" applyFont="0" applyFill="0" applyAlignment="0" applyProtection="0"/>
    <xf numFmtId="164" fontId="87" fillId="0" borderId="0" applyFill="0" applyBorder="0" applyAlignment="0" applyProtection="0"/>
    <xf numFmtId="226"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3" fontId="60" fillId="0" borderId="0" applyFill="0" applyBorder="0" applyAlignment="0"/>
    <xf numFmtId="194" fontId="60" fillId="0" borderId="0" applyFill="0" applyBorder="0" applyAlignment="0"/>
    <xf numFmtId="193" fontId="60" fillId="0" borderId="0" applyFill="0" applyBorder="0" applyAlignment="0"/>
    <xf numFmtId="197" fontId="60" fillId="0" borderId="0" applyFill="0" applyBorder="0" applyAlignment="0"/>
    <xf numFmtId="194" fontId="60" fillId="0" borderId="0" applyFill="0" applyBorder="0" applyAlignment="0"/>
    <xf numFmtId="0" fontId="9" fillId="45" borderId="0">
      <protection locked="0"/>
    </xf>
    <xf numFmtId="227" fontId="92" fillId="0" borderId="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228" fontId="9" fillId="0" borderId="0" applyNumberFormat="0" applyFont="0" applyFill="0" applyBorder="0" applyAlignment="0" applyProtection="0"/>
    <xf numFmtId="0" fontId="47" fillId="0" borderId="0" applyNumberFormat="0" applyFill="0" applyBorder="0" applyAlignment="0" applyProtection="0"/>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229"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175"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0" fontId="95" fillId="0" borderId="0">
      <alignment horizontal="left" vertical="top" wrapText="1"/>
    </xf>
    <xf numFmtId="230"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xf numFmtId="165" fontId="1" fillId="0" borderId="0" applyFont="0" applyFill="0" applyBorder="0" applyAlignment="0" applyProtection="0"/>
  </cellStyleXfs>
  <cellXfs count="98">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10" fillId="0" borderId="0" xfId="6" applyFont="1" applyAlignment="1"/>
    <xf numFmtId="0" fontId="10" fillId="0" borderId="0" xfId="4" applyFont="1">
      <alignment vertical="top"/>
    </xf>
    <xf numFmtId="0" fontId="10" fillId="2" borderId="2" xfId="4" applyFont="1" applyFill="1" applyBorder="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170" fontId="16" fillId="0" borderId="1" xfId="1" applyNumberFormat="1" applyFont="1" applyBorder="1" applyAlignment="1"/>
    <xf numFmtId="168" fontId="16" fillId="0" borderId="2" xfId="1" applyNumberFormat="1" applyFont="1" applyFill="1" applyBorder="1"/>
    <xf numFmtId="170"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1" fontId="16" fillId="0" borderId="0" xfId="1" applyNumberFormat="1" applyFont="1"/>
    <xf numFmtId="172" fontId="10" fillId="0" borderId="0" xfId="3" applyNumberFormat="1" applyFont="1" applyFill="1" applyBorder="1" applyAlignment="1"/>
    <xf numFmtId="171" fontId="10" fillId="0" borderId="0" xfId="1" applyNumberFormat="1" applyFont="1" applyAlignment="1"/>
    <xf numFmtId="0" fontId="10" fillId="0" borderId="0" xfId="0" applyFont="1"/>
    <xf numFmtId="173"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3" fontId="10" fillId="0" borderId="0" xfId="3" applyNumberFormat="1" applyFont="1" applyFill="1" applyBorder="1" applyAlignment="1">
      <alignment vertical="top"/>
    </xf>
    <xf numFmtId="171" fontId="16" fillId="0" borderId="1" xfId="1" applyNumberFormat="1" applyFont="1" applyFill="1" applyBorder="1"/>
    <xf numFmtId="166" fontId="16" fillId="0" borderId="0" xfId="1" applyFont="1" applyFill="1"/>
    <xf numFmtId="0" fontId="18" fillId="0" borderId="0" xfId="0" applyFont="1"/>
    <xf numFmtId="0" fontId="10" fillId="2" borderId="2" xfId="4" applyFont="1" applyFill="1" applyBorder="1" applyAlignment="1">
      <alignment vertical="top" wrapText="1"/>
    </xf>
    <xf numFmtId="173"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167" fontId="6" fillId="0" borderId="0" xfId="2" applyNumberFormat="1" applyFont="1" applyAlignment="1">
      <alignment horizontal="right" vertical="top"/>
    </xf>
    <xf numFmtId="0" fontId="104" fillId="0" borderId="0" xfId="5046" applyFont="1"/>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6" fillId="0" borderId="0" xfId="1" applyNumberFormat="1" applyFont="1" applyFill="1" applyAlignment="1"/>
    <xf numFmtId="168" fontId="16" fillId="0" borderId="1" xfId="1" applyNumberFormat="1" applyFont="1" applyFill="1" applyBorder="1" applyAlignment="1"/>
    <xf numFmtId="168" fontId="16" fillId="0" borderId="2" xfId="1" applyNumberFormat="1" applyFont="1" applyFill="1" applyBorder="1" applyAlignment="1"/>
    <xf numFmtId="166" fontId="16" fillId="0" borderId="1" xfId="1" applyFont="1" applyFill="1" applyBorder="1" applyAlignment="1"/>
    <xf numFmtId="166" fontId="16" fillId="0" borderId="2" xfId="1" applyFont="1" applyFill="1" applyBorder="1" applyAlignment="1"/>
    <xf numFmtId="171" fontId="16" fillId="0" borderId="2" xfId="1" applyNumberFormat="1" applyFont="1" applyFill="1" applyBorder="1" applyAlignment="1"/>
    <xf numFmtId="168" fontId="16" fillId="0" borderId="0" xfId="1" applyNumberFormat="1" applyFont="1" applyFill="1" applyBorder="1"/>
    <xf numFmtId="168" fontId="16" fillId="0" borderId="0" xfId="1" applyNumberFormat="1" applyFont="1" applyFill="1" applyBorder="1" applyAlignment="1"/>
    <xf numFmtId="171" fontId="16" fillId="0" borderId="0" xfId="1" applyNumberFormat="1" applyFont="1" applyFill="1" applyBorder="1" applyAlignment="1"/>
    <xf numFmtId="168" fontId="16" fillId="0" borderId="3" xfId="1" applyNumberFormat="1" applyFont="1" applyFill="1" applyBorder="1"/>
    <xf numFmtId="169" fontId="16" fillId="0" borderId="19" xfId="1" applyNumberFormat="1" applyFont="1" applyBorder="1" applyAlignment="1"/>
    <xf numFmtId="0" fontId="15" fillId="0" borderId="0" xfId="0" applyFont="1" applyAlignment="1">
      <alignment wrapText="1"/>
    </xf>
    <xf numFmtId="0" fontId="17" fillId="0" borderId="0" xfId="5" applyFont="1" applyAlignment="1">
      <alignment vertical="top" wrapText="1"/>
    </xf>
    <xf numFmtId="0" fontId="105" fillId="0" borderId="0" xfId="6" applyFont="1" applyAlignment="1"/>
    <xf numFmtId="167" fontId="6" fillId="0" borderId="0" xfId="2" applyNumberFormat="1" applyFont="1">
      <alignment vertical="top"/>
    </xf>
    <xf numFmtId="0" fontId="104" fillId="0" borderId="0" xfId="5046" applyFont="1" applyAlignment="1">
      <alignment horizontal="center"/>
    </xf>
    <xf numFmtId="0" fontId="15" fillId="0" borderId="0" xfId="0" applyFont="1" applyAlignment="1">
      <alignment horizontal="center"/>
    </xf>
    <xf numFmtId="168" fontId="16" fillId="0" borderId="1" xfId="7323" applyNumberFormat="1" applyFont="1" applyFill="1" applyBorder="1"/>
    <xf numFmtId="0" fontId="106" fillId="0" borderId="0" xfId="0" applyFont="1"/>
    <xf numFmtId="0" fontId="6" fillId="0" borderId="0" xfId="6" applyFont="1" applyAlignment="1"/>
    <xf numFmtId="0" fontId="6" fillId="0" borderId="0" xfId="2" applyFont="1" applyAlignment="1">
      <alignment horizontal="right" vertical="top"/>
    </xf>
    <xf numFmtId="0" fontId="6" fillId="2" borderId="0" xfId="4" applyFont="1" applyFill="1">
      <alignment vertical="top"/>
    </xf>
    <xf numFmtId="168" fontId="16" fillId="0" borderId="0" xfId="1" applyNumberFormat="1" applyFont="1"/>
    <xf numFmtId="172" fontId="10" fillId="0" borderId="0" xfId="7" applyNumberFormat="1" applyFont="1" applyAlignment="1">
      <alignment vertical="top"/>
    </xf>
    <xf numFmtId="0" fontId="10" fillId="2" borderId="1" xfId="4" applyFont="1" applyFill="1" applyBorder="1">
      <alignment vertical="top"/>
    </xf>
    <xf numFmtId="0" fontId="10" fillId="0" borderId="2" xfId="6" applyFont="1" applyBorder="1" applyAlignment="1"/>
    <xf numFmtId="2" fontId="10" fillId="0" borderId="2" xfId="8" applyNumberFormat="1" applyFont="1" applyBorder="1" applyAlignment="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2" fontId="10" fillId="0" borderId="2" xfId="6" applyNumberFormat="1" applyFont="1" applyBorder="1" applyAlignment="1"/>
    <xf numFmtId="174" fontId="10" fillId="0" borderId="2" xfId="8" applyNumberFormat="1" applyFont="1" applyBorder="1" applyAlignment="1">
      <alignment vertical="top"/>
    </xf>
    <xf numFmtId="10" fontId="10" fillId="0" borderId="0" xfId="8" applyNumberFormat="1" applyFont="1" applyAlignment="1">
      <alignment vertical="top"/>
    </xf>
    <xf numFmtId="172" fontId="10" fillId="0" borderId="0" xfId="7" applyNumberFormat="1" applyFont="1"/>
    <xf numFmtId="10" fontId="10" fillId="2" borderId="0" xfId="8" applyNumberFormat="1" applyFont="1" applyFill="1" applyAlignment="1">
      <alignment vertical="top"/>
    </xf>
    <xf numFmtId="167" fontId="6" fillId="0" borderId="0" xfId="2" applyNumberFormat="1" applyFont="1" applyAlignment="1">
      <alignment horizontal="center" vertical="top"/>
    </xf>
    <xf numFmtId="0" fontId="6" fillId="0" borderId="0" xfId="4" applyFont="1" applyAlignment="1">
      <alignment horizontal="left" vertical="top" wrapText="1"/>
    </xf>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xfId="1" builtinId="3"/>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1" defaultTableStyle="TableStyleMedium2" defaultPivotStyle="PivotStyleLight16">
    <tableStyle name="Invisible" pivot="0" table="0" count="0" xr9:uid="{4C6A844B-EBAB-4EB3-97CC-CA2E4EF512B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 val="Sheet1"/>
    </sheetNames>
    <sheetDataSet>
      <sheetData sheetId="0" refreshError="1"/>
      <sheetData sheetId="1"/>
      <sheetData sheetId="2" refreshError="1"/>
      <sheetData sheetId="3" refreshError="1"/>
      <sheetData sheetId="4"/>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Sheet1"/>
    </sheetNames>
    <sheetDataSet>
      <sheetData sheetId="0"/>
      <sheetData sheetId="1"/>
      <sheetData sheetId="2"/>
      <sheetData sheetId="3"/>
      <sheetData sheetId="4"/>
      <sheetData sheetId="5"/>
      <sheetData sheetId="6"/>
      <sheetData sheetId="7"/>
      <sheetData sheetId="8"/>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showGridLines="0" topLeftCell="A15" zoomScale="120" zoomScaleNormal="120" workbookViewId="0">
      <selection activeCell="A34" sqref="A34"/>
    </sheetView>
  </sheetViews>
  <sheetFormatPr baseColWidth="10" defaultColWidth="11.44140625" defaultRowHeight="13.8"/>
  <cols>
    <col min="1" max="1" width="100.5546875" style="17" customWidth="1"/>
    <col min="2" max="16384" width="11.44140625" style="16"/>
  </cols>
  <sheetData>
    <row r="1" spans="1:5">
      <c r="A1" s="1" t="s">
        <v>0</v>
      </c>
    </row>
    <row r="2" spans="1:5" ht="27.6">
      <c r="A2" s="2" t="s">
        <v>1</v>
      </c>
    </row>
    <row r="3" spans="1:5">
      <c r="A3" s="3"/>
    </row>
    <row r="4" spans="1:5" ht="40.799999999999997">
      <c r="A4" s="4" t="s">
        <v>2</v>
      </c>
    </row>
    <row r="5" spans="1:5">
      <c r="A5" s="5"/>
    </row>
    <row r="6" spans="1:5" ht="20.399999999999999">
      <c r="A6" s="4" t="s">
        <v>3</v>
      </c>
    </row>
    <row r="7" spans="1:5">
      <c r="A7" s="4"/>
    </row>
    <row r="8" spans="1:5" ht="15.6">
      <c r="A8" s="6" t="s">
        <v>4</v>
      </c>
    </row>
    <row r="9" spans="1:5" ht="15.6">
      <c r="A9" s="7"/>
    </row>
    <row r="10" spans="1:5">
      <c r="A10" s="8" t="s">
        <v>5</v>
      </c>
    </row>
    <row r="11" spans="1:5" ht="20.399999999999999">
      <c r="A11" s="4" t="s">
        <v>6</v>
      </c>
    </row>
    <row r="12" spans="1:5">
      <c r="A12" s="9" t="s">
        <v>7</v>
      </c>
    </row>
    <row r="13" spans="1:5">
      <c r="A13" s="9"/>
    </row>
    <row r="14" spans="1:5">
      <c r="A14" s="8" t="s">
        <v>8</v>
      </c>
      <c r="B14" s="8"/>
      <c r="C14" s="8"/>
      <c r="D14" s="8"/>
      <c r="E14" s="8"/>
    </row>
    <row r="15" spans="1:5">
      <c r="A15" s="4" t="s">
        <v>9</v>
      </c>
    </row>
    <row r="16" spans="1:5" ht="30.6">
      <c r="A16" s="9" t="s">
        <v>10</v>
      </c>
      <c r="C16" s="79"/>
    </row>
    <row r="17" spans="1:5">
      <c r="A17" s="9"/>
    </row>
    <row r="18" spans="1:5">
      <c r="A18" s="8" t="s">
        <v>11</v>
      </c>
    </row>
    <row r="19" spans="1:5">
      <c r="A19" s="4" t="s">
        <v>12</v>
      </c>
    </row>
    <row r="20" spans="1:5">
      <c r="A20" s="4" t="s">
        <v>117</v>
      </c>
    </row>
    <row r="21" spans="1:5" ht="20.399999999999999">
      <c r="A21" s="9" t="s">
        <v>118</v>
      </c>
    </row>
    <row r="22" spans="1:5" ht="20.399999999999999">
      <c r="A22" s="9" t="s">
        <v>119</v>
      </c>
    </row>
    <row r="23" spans="1:5" ht="20.399999999999999">
      <c r="A23" s="9" t="s">
        <v>120</v>
      </c>
    </row>
    <row r="24" spans="1:5">
      <c r="A24" s="9"/>
    </row>
    <row r="25" spans="1:5" ht="21.6">
      <c r="A25" s="8" t="s">
        <v>13</v>
      </c>
      <c r="B25" s="8"/>
      <c r="C25" s="8"/>
      <c r="D25" s="8"/>
    </row>
    <row r="26" spans="1:5">
      <c r="A26" s="42" t="s">
        <v>14</v>
      </c>
    </row>
    <row r="27" spans="1:5" s="9" customFormat="1">
      <c r="A27" s="9" t="s">
        <v>121</v>
      </c>
      <c r="B27" s="16"/>
      <c r="C27" s="16"/>
      <c r="D27" s="16"/>
      <c r="E27" s="16"/>
    </row>
    <row r="28" spans="1:5" s="9" customFormat="1" ht="20.399999999999999">
      <c r="A28" s="9" t="s">
        <v>122</v>
      </c>
    </row>
    <row r="29" spans="1:5">
      <c r="A29" s="9" t="s">
        <v>15</v>
      </c>
      <c r="B29" s="9"/>
      <c r="C29" s="9"/>
      <c r="D29" s="9"/>
      <c r="E29" s="9"/>
    </row>
    <row r="30" spans="1:5">
      <c r="A30" s="4"/>
    </row>
    <row r="31" spans="1:5">
      <c r="A31" s="8" t="s">
        <v>16</v>
      </c>
    </row>
    <row r="32" spans="1:5">
      <c r="A32" s="4" t="s">
        <v>17</v>
      </c>
    </row>
    <row r="33" spans="1:1">
      <c r="A33" s="9" t="s">
        <v>123</v>
      </c>
    </row>
    <row r="34" spans="1:1">
      <c r="A34" s="4"/>
    </row>
    <row r="35" spans="1:1">
      <c r="A35" s="8" t="s">
        <v>18</v>
      </c>
    </row>
    <row r="36" spans="1:1">
      <c r="A36" s="4" t="s">
        <v>19</v>
      </c>
    </row>
    <row r="37" spans="1:1">
      <c r="A37" s="9" t="s">
        <v>20</v>
      </c>
    </row>
    <row r="38" spans="1:1">
      <c r="A38" s="4"/>
    </row>
    <row r="39" spans="1:1">
      <c r="A39" s="8" t="s">
        <v>21</v>
      </c>
    </row>
    <row r="40" spans="1:1">
      <c r="A40" s="4" t="s">
        <v>22</v>
      </c>
    </row>
    <row r="41" spans="1:1" ht="20.399999999999999">
      <c r="A41" s="9" t="s">
        <v>23</v>
      </c>
    </row>
    <row r="42" spans="1:1">
      <c r="A42"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8"/>
  <sheetViews>
    <sheetView showGridLines="0" topLeftCell="A48" zoomScale="70" zoomScaleNormal="70" workbookViewId="0">
      <selection activeCell="A66" sqref="A66"/>
    </sheetView>
  </sheetViews>
  <sheetFormatPr baseColWidth="10" defaultColWidth="11.44140625" defaultRowHeight="15"/>
  <cols>
    <col min="1" max="1" width="127" style="19" bestFit="1" customWidth="1"/>
    <col min="2" max="2" width="16.5546875" style="19" customWidth="1"/>
    <col min="3" max="5" width="17.5546875" style="19" customWidth="1"/>
    <col min="6" max="6" width="15.109375" style="19" customWidth="1"/>
    <col min="7" max="7" width="13.33203125" style="19" bestFit="1" customWidth="1"/>
    <col min="8" max="16384" width="11.44140625" style="19"/>
  </cols>
  <sheetData>
    <row r="1" spans="1:8" ht="15.6">
      <c r="A1" s="18" t="s">
        <v>0</v>
      </c>
    </row>
    <row r="2" spans="1:8" ht="15.6">
      <c r="B2" s="49" t="s">
        <v>96</v>
      </c>
      <c r="C2" s="49" t="s">
        <v>96</v>
      </c>
      <c r="D2" s="96" t="s">
        <v>97</v>
      </c>
      <c r="E2" s="96"/>
      <c r="F2" s="18" t="s">
        <v>24</v>
      </c>
    </row>
    <row r="3" spans="1:8" ht="15.6">
      <c r="B3" s="50">
        <v>2025</v>
      </c>
      <c r="C3" s="50">
        <v>2024</v>
      </c>
      <c r="D3" s="77">
        <v>2025</v>
      </c>
      <c r="E3" s="76">
        <v>2024</v>
      </c>
      <c r="F3" s="18">
        <v>2024</v>
      </c>
    </row>
    <row r="5" spans="1:8">
      <c r="A5" s="19" t="s">
        <v>25</v>
      </c>
      <c r="B5" s="20">
        <v>1477604.9850000001</v>
      </c>
      <c r="C5" s="20">
        <v>1492530.2860000001</v>
      </c>
      <c r="D5" s="20">
        <v>1492530.2860000001</v>
      </c>
      <c r="E5" s="20">
        <v>1542613.203</v>
      </c>
      <c r="F5" s="20">
        <v>1542613.203</v>
      </c>
      <c r="H5" s="23"/>
    </row>
    <row r="6" spans="1:8">
      <c r="A6" s="21" t="s">
        <v>26</v>
      </c>
      <c r="B6" s="22">
        <v>0</v>
      </c>
      <c r="C6" s="22">
        <v>0</v>
      </c>
      <c r="D6" s="22">
        <v>14925.300999999999</v>
      </c>
      <c r="E6" s="22">
        <v>50082.917000000001</v>
      </c>
      <c r="F6" s="22">
        <v>50082.917000000001</v>
      </c>
      <c r="H6" s="23"/>
    </row>
    <row r="7" spans="1:8">
      <c r="A7" s="19" t="s">
        <v>27</v>
      </c>
      <c r="B7" s="61">
        <f>B5-B6</f>
        <v>1477604.9850000001</v>
      </c>
      <c r="C7" s="61">
        <f>C5-C6</f>
        <v>1492530.2860000001</v>
      </c>
      <c r="D7" s="61">
        <f t="shared" ref="D7" si="0">D5-D6</f>
        <v>1477604.9850000001</v>
      </c>
      <c r="E7" s="61">
        <f>E5-E6</f>
        <v>1492530.2860000001</v>
      </c>
      <c r="F7" s="61">
        <f>F5-F6</f>
        <v>1492530.2860000001</v>
      </c>
      <c r="H7" s="23"/>
    </row>
    <row r="8" spans="1:8">
      <c r="A8" s="19" t="s">
        <v>28</v>
      </c>
      <c r="B8" s="20">
        <v>8078.22</v>
      </c>
      <c r="C8" s="20">
        <v>9850.6990000000005</v>
      </c>
      <c r="D8" s="20">
        <v>8078.22</v>
      </c>
      <c r="E8" s="20">
        <v>9850.6990000000005</v>
      </c>
      <c r="F8" s="20">
        <v>9850.6990000000005</v>
      </c>
      <c r="H8" s="23"/>
    </row>
    <row r="9" spans="1:8">
      <c r="A9" s="21" t="s">
        <v>29</v>
      </c>
      <c r="B9" s="22">
        <v>0</v>
      </c>
      <c r="C9" s="22">
        <v>0</v>
      </c>
      <c r="D9" s="22">
        <v>0</v>
      </c>
      <c r="E9" s="22">
        <v>0</v>
      </c>
      <c r="F9" s="22">
        <v>0</v>
      </c>
      <c r="H9" s="23"/>
    </row>
    <row r="10" spans="1:8">
      <c r="A10" s="21" t="s">
        <v>30</v>
      </c>
      <c r="B10" s="62">
        <f>+B7-B8-B9</f>
        <v>1469526.7650000001</v>
      </c>
      <c r="C10" s="62">
        <f>+C7-C8-C9</f>
        <v>1482679.5870000001</v>
      </c>
      <c r="D10" s="62">
        <f>+D7-D8-D9</f>
        <v>1469526.7650000001</v>
      </c>
      <c r="E10" s="62">
        <f>+E7-E8-E9</f>
        <v>1482679.5870000001</v>
      </c>
      <c r="F10" s="62">
        <f>+F7-F8-F9</f>
        <v>1482679.5870000001</v>
      </c>
      <c r="H10" s="23"/>
    </row>
    <row r="11" spans="1:8">
      <c r="H11" s="23"/>
    </row>
    <row r="12" spans="1:8">
      <c r="A12" s="19" t="s">
        <v>25</v>
      </c>
      <c r="B12" s="67">
        <v>1477604.9850000001</v>
      </c>
      <c r="C12" s="67">
        <v>1492530.2860000001</v>
      </c>
      <c r="D12" s="67">
        <v>1492530.2860000001</v>
      </c>
      <c r="E12" s="67">
        <v>1542613.203</v>
      </c>
      <c r="F12" s="67">
        <v>1542613.203</v>
      </c>
      <c r="H12" s="23"/>
    </row>
    <row r="13" spans="1:8">
      <c r="A13" s="19" t="s">
        <v>31</v>
      </c>
      <c r="B13" s="67">
        <v>1673.972</v>
      </c>
      <c r="C13" s="67">
        <v>1499.6990000000001</v>
      </c>
      <c r="D13" s="67">
        <v>9850.6990000000005</v>
      </c>
      <c r="E13" s="67">
        <v>25774.725000000002</v>
      </c>
      <c r="F13" s="67">
        <v>25774.725000000002</v>
      </c>
      <c r="H13" s="23"/>
    </row>
    <row r="14" spans="1:8">
      <c r="A14" s="29" t="s">
        <v>32</v>
      </c>
      <c r="B14" s="70">
        <f>+B12-B13</f>
        <v>1475931.013</v>
      </c>
      <c r="C14" s="70">
        <f t="shared" ref="C14:E14" si="1">+C12-C13</f>
        <v>1491030.5870000001</v>
      </c>
      <c r="D14" s="70">
        <f t="shared" si="1"/>
        <v>1482679.5870000001</v>
      </c>
      <c r="E14" s="70">
        <f t="shared" si="1"/>
        <v>1516838.4779999999</v>
      </c>
      <c r="F14" s="70">
        <f t="shared" ref="F14" si="2">+F12-F13</f>
        <v>1516838.4779999999</v>
      </c>
      <c r="H14" s="23"/>
    </row>
    <row r="15" spans="1:8">
      <c r="A15" s="19" t="s">
        <v>33</v>
      </c>
      <c r="B15" s="67">
        <v>5771.6990000000005</v>
      </c>
      <c r="C15" s="67">
        <v>6142.5230000000001</v>
      </c>
      <c r="D15" s="67">
        <v>4923.2658888888882</v>
      </c>
      <c r="E15" s="67">
        <v>17156.014777777778</v>
      </c>
      <c r="F15" s="67">
        <v>21406.733833333339</v>
      </c>
      <c r="H15" s="23"/>
    </row>
    <row r="16" spans="1:8">
      <c r="A16" s="19" t="s">
        <v>34</v>
      </c>
      <c r="B16" s="68">
        <v>0</v>
      </c>
      <c r="C16" s="68">
        <v>0</v>
      </c>
      <c r="D16" s="68">
        <v>0</v>
      </c>
      <c r="E16" s="68">
        <v>206.02711111111114</v>
      </c>
      <c r="F16" s="68">
        <v>154.52033333333335</v>
      </c>
      <c r="H16" s="23"/>
    </row>
    <row r="17" spans="1:8">
      <c r="A17" s="24" t="s">
        <v>35</v>
      </c>
      <c r="B17" s="63">
        <f>+B14-B15-B16</f>
        <v>1470159.314</v>
      </c>
      <c r="C17" s="63">
        <f t="shared" ref="C17:E17" si="3">+C14-C15-C16</f>
        <v>1484888.064</v>
      </c>
      <c r="D17" s="63">
        <f t="shared" si="3"/>
        <v>1477756.3211111112</v>
      </c>
      <c r="E17" s="63">
        <f t="shared" si="3"/>
        <v>1499476.436111111</v>
      </c>
      <c r="F17" s="63">
        <f t="shared" ref="F17" si="4">+F14-F15-F16</f>
        <v>1495277.2238333332</v>
      </c>
      <c r="H17" s="23"/>
    </row>
    <row r="18" spans="1:8" ht="9" customHeight="1">
      <c r="H18" s="23"/>
    </row>
    <row r="19" spans="1:8" ht="9.75" customHeight="1">
      <c r="H19" s="23"/>
    </row>
    <row r="20" spans="1:8">
      <c r="A20" s="19" t="s">
        <v>36</v>
      </c>
      <c r="B20" s="20">
        <v>284049.76771114598</v>
      </c>
      <c r="C20" s="20">
        <v>280112.32524751598</v>
      </c>
      <c r="D20" s="20">
        <v>284049.76771114598</v>
      </c>
      <c r="E20" s="20">
        <v>280112.32524751598</v>
      </c>
      <c r="F20" s="20">
        <v>283324.81170068501</v>
      </c>
      <c r="H20" s="23"/>
    </row>
    <row r="21" spans="1:8">
      <c r="A21" s="19" t="s">
        <v>37</v>
      </c>
      <c r="B21" s="20">
        <v>21882.669987450001</v>
      </c>
      <c r="C21" s="20">
        <v>30301.306539999998</v>
      </c>
      <c r="D21" s="20">
        <v>21882.669987450001</v>
      </c>
      <c r="E21" s="20">
        <v>30301.306539999998</v>
      </c>
      <c r="F21" s="20">
        <v>21915.55704</v>
      </c>
      <c r="H21" s="23"/>
    </row>
    <row r="22" spans="1:8">
      <c r="A22" s="21" t="s">
        <v>38</v>
      </c>
      <c r="B22" s="22">
        <v>688.48900000000003</v>
      </c>
      <c r="C22" s="22">
        <v>190.125</v>
      </c>
      <c r="D22" s="22">
        <v>688.48900000000003</v>
      </c>
      <c r="E22" s="22">
        <v>190.125</v>
      </c>
      <c r="F22" s="22">
        <v>217.874</v>
      </c>
      <c r="H22" s="23"/>
    </row>
    <row r="23" spans="1:8">
      <c r="A23" s="21" t="s">
        <v>39</v>
      </c>
      <c r="B23" s="63">
        <f>B20-B21-B22</f>
        <v>261478.60872369597</v>
      </c>
      <c r="C23" s="63">
        <f t="shared" ref="C23:E23" si="5">C20-C21-C22</f>
        <v>249620.89370751599</v>
      </c>
      <c r="D23" s="63">
        <f t="shared" si="5"/>
        <v>261478.60872369597</v>
      </c>
      <c r="E23" s="63">
        <f t="shared" si="5"/>
        <v>249620.89370751599</v>
      </c>
      <c r="F23" s="63">
        <f t="shared" ref="F23" si="6">F20-F21-F22</f>
        <v>261191.38066068501</v>
      </c>
      <c r="H23" s="23"/>
    </row>
    <row r="24" spans="1:8">
      <c r="A24" s="21" t="s">
        <v>40</v>
      </c>
      <c r="B24" s="78">
        <v>1469526.7650000001</v>
      </c>
      <c r="C24" s="78">
        <v>1482679.5870000001</v>
      </c>
      <c r="D24" s="78">
        <v>1469526.7650000001</v>
      </c>
      <c r="E24" s="78">
        <v>1482679.5870000001</v>
      </c>
      <c r="F24" s="78">
        <v>1482679.5870000001</v>
      </c>
      <c r="H24" s="23"/>
    </row>
    <row r="25" spans="1:8">
      <c r="A25" s="21" t="s">
        <v>41</v>
      </c>
      <c r="B25" s="64">
        <f>B23*1000/B24</f>
        <v>177.93388657585692</v>
      </c>
      <c r="C25" s="64">
        <f>C23*1000/C24</f>
        <v>168.35794860613805</v>
      </c>
      <c r="D25" s="64">
        <f t="shared" ref="D25:E25" si="7">D23*1000/D24</f>
        <v>177.93388657585692</v>
      </c>
      <c r="E25" s="64">
        <f t="shared" si="7"/>
        <v>168.35794860613805</v>
      </c>
      <c r="F25" s="64">
        <f t="shared" ref="F25" si="8">F23*1000/F24</f>
        <v>176.16171622701717</v>
      </c>
      <c r="H25" s="23"/>
    </row>
    <row r="26" spans="1:8" ht="9" customHeight="1">
      <c r="H26" s="23"/>
    </row>
    <row r="27" spans="1:8">
      <c r="A27" s="19" t="s">
        <v>42</v>
      </c>
      <c r="B27" s="20">
        <v>10683.8104477416</v>
      </c>
      <c r="C27" s="20">
        <v>12160.177424785101</v>
      </c>
      <c r="D27" s="20">
        <v>31974.494304680797</v>
      </c>
      <c r="E27" s="20">
        <v>33129.350371842396</v>
      </c>
      <c r="F27" s="20">
        <v>45804.056614128596</v>
      </c>
      <c r="H27" s="23"/>
    </row>
    <row r="28" spans="1:8">
      <c r="A28" s="19" t="s">
        <v>43</v>
      </c>
      <c r="B28" s="47">
        <v>-390.35470409000004</v>
      </c>
      <c r="C28" s="47">
        <v>-528.57441000000006</v>
      </c>
      <c r="D28" s="47">
        <v>-1198.7023040900001</v>
      </c>
      <c r="E28" s="47">
        <v>-1431.5914599999999</v>
      </c>
      <c r="F28" s="47">
        <v>-1900.72469</v>
      </c>
      <c r="H28" s="23"/>
    </row>
    <row r="29" spans="1:8">
      <c r="A29" s="21" t="s">
        <v>44</v>
      </c>
      <c r="B29" s="25">
        <v>-25.021000000000001</v>
      </c>
      <c r="C29" s="25">
        <v>0.61199999999999999</v>
      </c>
      <c r="D29" s="25">
        <v>-24.241</v>
      </c>
      <c r="E29" s="25">
        <v>-5.1120000000000001</v>
      </c>
      <c r="F29" s="25">
        <v>-32.860999999999997</v>
      </c>
      <c r="H29" s="23"/>
    </row>
    <row r="30" spans="1:8">
      <c r="A30" s="21" t="s">
        <v>45</v>
      </c>
      <c r="B30" s="62">
        <f>B27+B28+B29</f>
        <v>10268.4347436516</v>
      </c>
      <c r="C30" s="62">
        <f t="shared" ref="C30:E30" si="9">C27+C28+C29</f>
        <v>11632.215014785101</v>
      </c>
      <c r="D30" s="62">
        <f t="shared" si="9"/>
        <v>30751.551000590796</v>
      </c>
      <c r="E30" s="62">
        <f t="shared" si="9"/>
        <v>31692.646911842396</v>
      </c>
      <c r="F30" s="62">
        <f t="shared" ref="F30" si="10">F27+F28+F29</f>
        <v>43870.470924128596</v>
      </c>
      <c r="H30" s="23"/>
    </row>
    <row r="31" spans="1:8">
      <c r="A31" s="21" t="s">
        <v>35</v>
      </c>
      <c r="B31" s="22">
        <v>1470159.314</v>
      </c>
      <c r="C31" s="22">
        <v>1484888.064</v>
      </c>
      <c r="D31" s="22">
        <v>1477756.3211111112</v>
      </c>
      <c r="E31" s="22">
        <v>1499476.436111111</v>
      </c>
      <c r="F31" s="22">
        <v>1495277.2238333332</v>
      </c>
      <c r="H31" s="23"/>
    </row>
    <row r="32" spans="1:8">
      <c r="A32" s="21" t="s">
        <v>46</v>
      </c>
      <c r="B32" s="65">
        <f>B30/B31*1000</f>
        <v>6.9845727914434717</v>
      </c>
      <c r="C32" s="65">
        <f>C30/C31*1000</f>
        <v>7.8337319134010492</v>
      </c>
      <c r="D32" s="65">
        <f t="shared" ref="D32:E32" si="11">D30/D31*1000</f>
        <v>20.809622372292743</v>
      </c>
      <c r="E32" s="65">
        <f t="shared" si="11"/>
        <v>21.135808571982103</v>
      </c>
      <c r="F32" s="65">
        <f t="shared" ref="F32" si="12">F30/F31*1000</f>
        <v>29.339356090545582</v>
      </c>
      <c r="H32" s="23"/>
    </row>
    <row r="33" spans="1:8">
      <c r="H33" s="23"/>
    </row>
    <row r="34" spans="1:8">
      <c r="B34" s="23"/>
      <c r="C34" s="23"/>
      <c r="D34" s="23"/>
      <c r="E34" s="23"/>
      <c r="F34" s="23"/>
      <c r="H34" s="23"/>
    </row>
    <row r="35" spans="1:8" ht="15.6">
      <c r="A35" s="72" t="s">
        <v>47</v>
      </c>
      <c r="B35" s="72"/>
      <c r="C35" s="72"/>
      <c r="D35" s="72"/>
      <c r="E35" s="72"/>
      <c r="F35" s="72"/>
      <c r="H35" s="23"/>
    </row>
    <row r="36" spans="1:8" ht="9.75" customHeight="1">
      <c r="H36" s="23"/>
    </row>
    <row r="37" spans="1:8">
      <c r="A37" s="19" t="s">
        <v>42</v>
      </c>
      <c r="B37" s="46">
        <v>10683.8104477416</v>
      </c>
      <c r="C37" s="46">
        <v>12160.177424785101</v>
      </c>
      <c r="D37" s="46">
        <v>31974.494304680797</v>
      </c>
      <c r="E37" s="46">
        <v>33129.350371842396</v>
      </c>
      <c r="F37" s="46">
        <v>45804.056614128596</v>
      </c>
      <c r="H37" s="23"/>
    </row>
    <row r="38" spans="1:8">
      <c r="A38" s="19" t="s">
        <v>43</v>
      </c>
      <c r="B38" s="47">
        <v>-390.35470409000004</v>
      </c>
      <c r="C38" s="47">
        <v>-528.57441000000006</v>
      </c>
      <c r="D38" s="47">
        <v>-1198.7023040900001</v>
      </c>
      <c r="E38" s="47">
        <v>-1431.5914599999999</v>
      </c>
      <c r="F38" s="47">
        <v>-1900.72469</v>
      </c>
      <c r="H38" s="23"/>
    </row>
    <row r="39" spans="1:8">
      <c r="A39" s="19" t="s">
        <v>44</v>
      </c>
      <c r="B39" s="71">
        <v>-25.021000000000001</v>
      </c>
      <c r="C39" s="71">
        <v>0.61199999999999999</v>
      </c>
      <c r="D39" s="71">
        <v>-24.241</v>
      </c>
      <c r="E39" s="71">
        <v>-5.1120000000000001</v>
      </c>
      <c r="F39" s="71">
        <v>-32.860999999999997</v>
      </c>
      <c r="H39" s="23"/>
    </row>
    <row r="40" spans="1:8">
      <c r="A40" s="24" t="s">
        <v>48</v>
      </c>
      <c r="B40" s="22">
        <f>B37+B38+B39</f>
        <v>10268.4347436516</v>
      </c>
      <c r="C40" s="22">
        <f>C37+C38+C39</f>
        <v>11632.215014785101</v>
      </c>
      <c r="D40" s="22">
        <f t="shared" ref="D40:E40" si="13">D37+D38+D39</f>
        <v>30751.551000590796</v>
      </c>
      <c r="E40" s="22">
        <f t="shared" si="13"/>
        <v>31692.646911842396</v>
      </c>
      <c r="F40" s="22">
        <f t="shared" ref="F40" si="14">F37+F38+F39</f>
        <v>43870.470924128596</v>
      </c>
      <c r="H40" s="23"/>
    </row>
    <row r="41" spans="1:8">
      <c r="A41" s="21" t="s">
        <v>49</v>
      </c>
      <c r="B41" s="22">
        <v>257822.87912634329</v>
      </c>
      <c r="C41" s="22">
        <v>244668.29706434548</v>
      </c>
      <c r="D41" s="22">
        <v>262161.71756199875</v>
      </c>
      <c r="E41" s="22">
        <v>248586.89603410516</v>
      </c>
      <c r="F41" s="22">
        <v>250105.50682867566</v>
      </c>
      <c r="H41" s="23"/>
    </row>
    <row r="42" spans="1:8">
      <c r="A42" s="21" t="s">
        <v>50</v>
      </c>
      <c r="B42" s="66">
        <f>(B40*(B103/B102)/B41)*100</f>
        <v>15.801118523411883</v>
      </c>
      <c r="C42" s="66">
        <f>(C40*(C103/C102)/C41)*100</f>
        <v>18.913764625385202</v>
      </c>
      <c r="D42" s="66">
        <f>(D40*(D103/D102)/D41)*100</f>
        <v>15.682957613757125</v>
      </c>
      <c r="E42" s="66">
        <f>(E40*(E103/E102)/E41)*100</f>
        <v>17.029849234836973</v>
      </c>
      <c r="F42" s="66">
        <f>(F40*(F103/F102)/F41)*100</f>
        <v>17.540785678973567</v>
      </c>
      <c r="H42" s="23"/>
    </row>
    <row r="43" spans="1:8">
      <c r="B43" s="69"/>
      <c r="C43" s="69"/>
      <c r="D43" s="69"/>
      <c r="E43" s="69"/>
      <c r="F43" s="69"/>
      <c r="H43" s="23"/>
    </row>
    <row r="44" spans="1:8">
      <c r="H44" s="23"/>
    </row>
    <row r="45" spans="1:8" ht="15.6">
      <c r="A45" s="72" t="s">
        <v>8</v>
      </c>
      <c r="B45" s="72"/>
      <c r="C45" s="72"/>
      <c r="D45" s="72"/>
      <c r="E45" s="72"/>
      <c r="F45" s="72"/>
      <c r="H45" s="23"/>
    </row>
    <row r="46" spans="1:8" ht="7.5" customHeight="1">
      <c r="B46" s="69"/>
      <c r="C46" s="69"/>
      <c r="D46" s="69"/>
      <c r="E46" s="69"/>
      <c r="F46" s="69"/>
      <c r="H46" s="23"/>
    </row>
    <row r="47" spans="1:8">
      <c r="A47" s="19" t="s">
        <v>51</v>
      </c>
      <c r="B47" s="68">
        <v>3801152.0554552204</v>
      </c>
      <c r="C47" s="68">
        <v>3851957.3417879301</v>
      </c>
      <c r="D47" s="68">
        <v>3801152.0554552204</v>
      </c>
      <c r="E47" s="68">
        <v>3851957.3417879301</v>
      </c>
      <c r="F47" s="68">
        <v>3614124.9945388599</v>
      </c>
      <c r="H47" s="23"/>
    </row>
    <row r="48" spans="1:8">
      <c r="A48" s="19" t="s">
        <v>52</v>
      </c>
      <c r="B48" s="68">
        <v>1158800.0957657101</v>
      </c>
      <c r="C48" s="68">
        <v>710201.7820732902</v>
      </c>
      <c r="D48" s="68">
        <v>1158800.0957657101</v>
      </c>
      <c r="E48" s="68">
        <v>710201.7820732902</v>
      </c>
      <c r="F48" s="68">
        <v>748222.8859530401</v>
      </c>
      <c r="H48" s="23"/>
    </row>
    <row r="49" spans="1:8">
      <c r="A49" s="24" t="s">
        <v>53</v>
      </c>
      <c r="B49" s="63">
        <f>+B47+B48</f>
        <v>4959952.1512209307</v>
      </c>
      <c r="C49" s="63">
        <f t="shared" ref="C49:E49" si="15">+C47+C48</f>
        <v>4562159.1238612207</v>
      </c>
      <c r="D49" s="63">
        <f t="shared" si="15"/>
        <v>4959952.1512209307</v>
      </c>
      <c r="E49" s="63">
        <f t="shared" si="15"/>
        <v>4562159.1238612207</v>
      </c>
      <c r="F49" s="63">
        <f t="shared" ref="F49" si="16">+F47+F48</f>
        <v>4362347.8804919003</v>
      </c>
      <c r="H49" s="23"/>
    </row>
    <row r="50" spans="1:8">
      <c r="H50" s="23"/>
    </row>
    <row r="51" spans="1:8">
      <c r="H51" s="23"/>
    </row>
    <row r="52" spans="1:8" ht="15.6">
      <c r="A52" s="72" t="s">
        <v>54</v>
      </c>
      <c r="B52" s="72"/>
      <c r="C52" s="72"/>
      <c r="D52" s="72"/>
      <c r="E52" s="72"/>
      <c r="F52" s="72"/>
      <c r="H52" s="23"/>
    </row>
    <row r="53" spans="1:8" ht="6.75" customHeight="1">
      <c r="H53" s="23"/>
    </row>
    <row r="54" spans="1:8">
      <c r="A54" s="19" t="s">
        <v>98</v>
      </c>
      <c r="B54" s="20">
        <v>29235.811560906401</v>
      </c>
      <c r="C54" s="20">
        <v>30406.995794117898</v>
      </c>
      <c r="D54" s="20">
        <v>88402.7413376076</v>
      </c>
      <c r="E54" s="20">
        <v>90268.929716917701</v>
      </c>
      <c r="F54" s="20">
        <v>120910.371072382</v>
      </c>
      <c r="H54" s="23"/>
    </row>
    <row r="55" spans="1:8">
      <c r="A55" s="21" t="s">
        <v>55</v>
      </c>
      <c r="B55" s="26">
        <v>-20523.219543405561</v>
      </c>
      <c r="C55" s="26">
        <v>-22647.324485567027</v>
      </c>
      <c r="D55" s="26">
        <v>-63159.017407267362</v>
      </c>
      <c r="E55" s="26">
        <v>-67084.829940095093</v>
      </c>
      <c r="F55" s="26">
        <v>-89621.78532175174</v>
      </c>
      <c r="H55" s="23"/>
    </row>
    <row r="56" spans="1:8">
      <c r="A56" s="24" t="s">
        <v>99</v>
      </c>
      <c r="B56" s="27">
        <f>B54+B55</f>
        <v>8712.5920175008396</v>
      </c>
      <c r="C56" s="27">
        <f t="shared" ref="C56:E56" si="17">C54+C55</f>
        <v>7759.6713085508709</v>
      </c>
      <c r="D56" s="27">
        <f t="shared" si="17"/>
        <v>25243.723930340238</v>
      </c>
      <c r="E56" s="27">
        <f t="shared" si="17"/>
        <v>23184.099776822608</v>
      </c>
      <c r="F56" s="27">
        <f t="shared" ref="F56" si="18">F54+F55</f>
        <v>31288.585750630256</v>
      </c>
      <c r="H56" s="23"/>
    </row>
    <row r="57" spans="1:8">
      <c r="A57" s="24" t="s">
        <v>100</v>
      </c>
      <c r="B57" s="27">
        <v>2001760.4418746699</v>
      </c>
      <c r="C57" s="27">
        <v>1902528.5637365072</v>
      </c>
      <c r="D57" s="27">
        <v>1983109.1877770799</v>
      </c>
      <c r="E57" s="27">
        <v>1889943.7031597069</v>
      </c>
      <c r="F57" s="27">
        <v>1906294.0940470302</v>
      </c>
      <c r="H57" s="23"/>
    </row>
    <row r="58" spans="1:8">
      <c r="A58" s="24" t="s">
        <v>101</v>
      </c>
      <c r="B58" s="48">
        <f>B56/B57*B103/B102*100</f>
        <v>1.7267931309598388</v>
      </c>
      <c r="C58" s="48">
        <f>C56/C57*C103/C102*100</f>
        <v>1.622577306638074</v>
      </c>
      <c r="D58" s="48">
        <f>D56/D57*D103/D102*100</f>
        <v>1.7019116564551753</v>
      </c>
      <c r="E58" s="48">
        <f>E56/E57*E103/E102*100</f>
        <v>1.6385960061074161</v>
      </c>
      <c r="F58" s="48">
        <f>F56/F57*F103/F102*100</f>
        <v>1.6413304667070083</v>
      </c>
      <c r="H58" s="23"/>
    </row>
    <row r="59" spans="1:8">
      <c r="H59" s="23"/>
    </row>
    <row r="60" spans="1:8">
      <c r="A60" s="19" t="s">
        <v>102</v>
      </c>
      <c r="B60" s="28">
        <v>-12014.564282683599</v>
      </c>
      <c r="C60" s="28">
        <v>-13220.696267696299</v>
      </c>
      <c r="D60" s="28">
        <v>-37456.740357033603</v>
      </c>
      <c r="E60" s="28">
        <v>-39789.8720572866</v>
      </c>
      <c r="F60" s="28">
        <v>-52526.097854586202</v>
      </c>
      <c r="H60" s="23"/>
    </row>
    <row r="61" spans="1:8">
      <c r="A61" s="21" t="s">
        <v>55</v>
      </c>
      <c r="B61" s="22">
        <v>15162.160758706639</v>
      </c>
      <c r="C61" s="22">
        <v>17076.178576471615</v>
      </c>
      <c r="D61" s="22">
        <v>47490.44606591155</v>
      </c>
      <c r="E61" s="22">
        <v>51589.909478745118</v>
      </c>
      <c r="F61" s="22">
        <v>68030.713656292573</v>
      </c>
      <c r="H61" s="23"/>
    </row>
    <row r="62" spans="1:8">
      <c r="A62" s="24" t="s">
        <v>56</v>
      </c>
      <c r="B62" s="27">
        <f>+B60+B61</f>
        <v>3147.5964760230399</v>
      </c>
      <c r="C62" s="27">
        <f t="shared" ref="C62:E62" si="19">+C60+C61</f>
        <v>3855.4823087753157</v>
      </c>
      <c r="D62" s="27">
        <f t="shared" si="19"/>
        <v>10033.705708877947</v>
      </c>
      <c r="E62" s="27">
        <f t="shared" si="19"/>
        <v>11800.037421458517</v>
      </c>
      <c r="F62" s="27">
        <f t="shared" ref="F62" si="20">+F60+F61</f>
        <v>15504.615801706372</v>
      </c>
      <c r="H62" s="23"/>
    </row>
    <row r="63" spans="1:8">
      <c r="A63" s="24" t="s">
        <v>103</v>
      </c>
      <c r="B63" s="27">
        <v>1487654.9675241897</v>
      </c>
      <c r="C63" s="27">
        <v>1428398.5576864805</v>
      </c>
      <c r="D63" s="27">
        <v>1495567.6902415</v>
      </c>
      <c r="E63" s="27">
        <v>1435282.9607019599</v>
      </c>
      <c r="F63" s="27">
        <v>1433481.9974056098</v>
      </c>
      <c r="H63" s="23"/>
    </row>
    <row r="64" spans="1:8">
      <c r="A64" s="24" t="s">
        <v>104</v>
      </c>
      <c r="B64" s="48">
        <f>B62/B63*B103/B102*100</f>
        <v>0.83942494470691931</v>
      </c>
      <c r="C64" s="48">
        <f>C62/C63*C103/C102*100</f>
        <v>1.0737979480421993</v>
      </c>
      <c r="D64" s="48">
        <f>D62/D63*D103/D102*100</f>
        <v>0.89698566415959624</v>
      </c>
      <c r="E64" s="48">
        <f>E62/E63*E103/E102*100</f>
        <v>1.0981872016539096</v>
      </c>
      <c r="F64" s="48">
        <f>F62/F63*F103/F102*100</f>
        <v>1.0816051983748265</v>
      </c>
      <c r="H64" s="23"/>
    </row>
    <row r="65" spans="1:12" ht="9" customHeight="1">
      <c r="A65" s="29"/>
      <c r="B65" s="29"/>
      <c r="C65" s="29"/>
      <c r="D65" s="29"/>
      <c r="E65" s="29"/>
      <c r="F65" s="29"/>
      <c r="H65" s="23"/>
    </row>
    <row r="66" spans="1:12">
      <c r="A66" s="30" t="s">
        <v>105</v>
      </c>
      <c r="B66" s="31">
        <f>((B57*B58)+(B64*B63))/(B57+B63)</f>
        <v>1.3484782743376214</v>
      </c>
      <c r="C66" s="31">
        <f t="shared" ref="C66:E66" si="21">((C57*C58)+(C64*C63))/(C57+C63)</f>
        <v>1.3872447353353481</v>
      </c>
      <c r="D66" s="31">
        <f t="shared" si="21"/>
        <v>1.3558544199467557</v>
      </c>
      <c r="E66" s="31">
        <f t="shared" si="21"/>
        <v>1.4053368550020096</v>
      </c>
      <c r="F66" s="31">
        <f t="shared" ref="F66" si="22">((F57*F58)+(F64*F63))/(F57+F63)</f>
        <v>1.401087985272206</v>
      </c>
      <c r="H66" s="23"/>
    </row>
    <row r="67" spans="1:12">
      <c r="H67" s="23"/>
    </row>
    <row r="68" spans="1:12" ht="15.75" customHeight="1">
      <c r="A68" s="18" t="s">
        <v>57</v>
      </c>
      <c r="B68" s="18"/>
      <c r="C68" s="18"/>
      <c r="D68" s="18"/>
      <c r="E68" s="18"/>
      <c r="F68" s="18"/>
      <c r="H68" s="23"/>
    </row>
    <row r="69" spans="1:12" ht="10.5" customHeight="1">
      <c r="H69" s="23"/>
      <c r="I69" s="32"/>
      <c r="J69" s="32"/>
      <c r="K69" s="32"/>
      <c r="L69" s="32"/>
    </row>
    <row r="70" spans="1:12" s="35" customFormat="1">
      <c r="A70" s="10" t="s">
        <v>58</v>
      </c>
      <c r="B70" s="33">
        <v>159115.43819122948</v>
      </c>
      <c r="C70" s="33">
        <v>176093.3196811591</v>
      </c>
      <c r="D70" s="33">
        <v>159115.43819122948</v>
      </c>
      <c r="E70" s="33">
        <v>176093.3196811591</v>
      </c>
      <c r="F70" s="33">
        <v>158770.73301174675</v>
      </c>
      <c r="G70" s="19"/>
      <c r="H70" s="23"/>
      <c r="I70" s="34"/>
      <c r="J70" s="34"/>
      <c r="K70" s="34"/>
      <c r="L70" s="34"/>
    </row>
    <row r="71" spans="1:12" s="35" customFormat="1">
      <c r="A71" s="10" t="s">
        <v>59</v>
      </c>
      <c r="B71" s="33">
        <v>2419420.653442</v>
      </c>
      <c r="C71" s="33">
        <v>2027090.58932571</v>
      </c>
      <c r="D71" s="33">
        <v>2419420.653442</v>
      </c>
      <c r="E71" s="33">
        <v>2027090.58932571</v>
      </c>
      <c r="F71" s="33">
        <v>2198081.4428960402</v>
      </c>
      <c r="G71" s="19"/>
      <c r="H71" s="23"/>
      <c r="I71" s="34"/>
      <c r="J71" s="34"/>
      <c r="K71" s="34"/>
      <c r="L71" s="34"/>
    </row>
    <row r="72" spans="1:12" s="35" customFormat="1">
      <c r="A72" s="43" t="s">
        <v>60</v>
      </c>
      <c r="B72" s="44">
        <f>B70/B71*100</f>
        <v>6.5765925394107541</v>
      </c>
      <c r="C72" s="44">
        <f>C70/C71*100</f>
        <v>8.6869980359256989</v>
      </c>
      <c r="D72" s="44">
        <f t="shared" ref="D72:E72" si="23">D70/D71*100</f>
        <v>6.5765925394107541</v>
      </c>
      <c r="E72" s="44">
        <f t="shared" si="23"/>
        <v>8.6869980359256989</v>
      </c>
      <c r="F72" s="44">
        <f t="shared" ref="F72" si="24">F70/F71*100</f>
        <v>7.2231506036719644</v>
      </c>
      <c r="G72" s="19"/>
      <c r="H72" s="23"/>
      <c r="I72" s="34"/>
      <c r="J72" s="34"/>
      <c r="K72" s="34"/>
      <c r="L72" s="34"/>
    </row>
    <row r="73" spans="1:12" s="35" customFormat="1">
      <c r="A73" s="10"/>
      <c r="B73" s="33"/>
      <c r="C73" s="33"/>
      <c r="D73" s="33"/>
      <c r="E73" s="33"/>
      <c r="F73" s="33"/>
      <c r="G73" s="19"/>
      <c r="H73" s="23"/>
    </row>
    <row r="74" spans="1:12" s="35" customFormat="1">
      <c r="A74" s="10" t="s">
        <v>61</v>
      </c>
      <c r="B74" s="33">
        <v>19794.886107754035</v>
      </c>
      <c r="C74" s="33">
        <v>21467.21740550797</v>
      </c>
      <c r="D74" s="33">
        <v>19794.886107754035</v>
      </c>
      <c r="E74" s="33">
        <v>21467.21740550797</v>
      </c>
      <c r="F74" s="33">
        <v>21223.6403428903</v>
      </c>
      <c r="G74" s="19"/>
      <c r="H74" s="23"/>
    </row>
    <row r="75" spans="1:12" s="35" customFormat="1">
      <c r="A75" s="10" t="s">
        <v>59</v>
      </c>
      <c r="B75" s="33">
        <v>2419420.653442</v>
      </c>
      <c r="C75" s="33">
        <v>2027090.58932571</v>
      </c>
      <c r="D75" s="33">
        <v>2419420.653442</v>
      </c>
      <c r="E75" s="33">
        <v>2027090.58932571</v>
      </c>
      <c r="F75" s="33">
        <v>2198081.4428960402</v>
      </c>
      <c r="G75" s="19"/>
      <c r="H75" s="23"/>
    </row>
    <row r="76" spans="1:12" s="35" customFormat="1">
      <c r="A76" s="43" t="s">
        <v>62</v>
      </c>
      <c r="B76" s="44">
        <f>B74/B75*100</f>
        <v>0.81816636886160121</v>
      </c>
      <c r="C76" s="44">
        <f>C74/C75*100</f>
        <v>1.0590161840102474</v>
      </c>
      <c r="D76" s="44">
        <f t="shared" ref="D76:E76" si="25">D74/D75*100</f>
        <v>0.81816636886160121</v>
      </c>
      <c r="E76" s="44">
        <f t="shared" si="25"/>
        <v>1.0590161840102474</v>
      </c>
      <c r="F76" s="44">
        <f t="shared" ref="F76" si="26">F74/F75*100</f>
        <v>0.96555295580529077</v>
      </c>
      <c r="G76" s="19"/>
      <c r="H76" s="23"/>
    </row>
    <row r="77" spans="1:12" s="35" customFormat="1">
      <c r="A77" s="10"/>
      <c r="B77" s="33"/>
      <c r="C77" s="33"/>
      <c r="D77" s="33"/>
      <c r="E77" s="33"/>
      <c r="F77" s="33"/>
      <c r="G77" s="19"/>
      <c r="H77" s="23"/>
    </row>
    <row r="78" spans="1:12" s="38" customFormat="1">
      <c r="A78" s="10" t="s">
        <v>63</v>
      </c>
      <c r="B78" s="33">
        <v>-862.42448304961704</v>
      </c>
      <c r="C78" s="33">
        <v>-169.66241825636399</v>
      </c>
      <c r="D78" s="33">
        <v>-1949.53963870504</v>
      </c>
      <c r="E78" s="33">
        <v>-1051.97791588117</v>
      </c>
      <c r="F78" s="33">
        <v>-1208.6457103057799</v>
      </c>
      <c r="G78" s="19"/>
      <c r="H78" s="23"/>
    </row>
    <row r="79" spans="1:12" s="35" customFormat="1">
      <c r="A79" s="10" t="s">
        <v>64</v>
      </c>
      <c r="B79" s="33">
        <v>2209848.3099709302</v>
      </c>
      <c r="C79" s="33">
        <v>2002343.83521642</v>
      </c>
      <c r="D79" s="33">
        <v>2283170.20163731</v>
      </c>
      <c r="E79" s="33">
        <v>1997824.5970687999</v>
      </c>
      <c r="F79" s="33">
        <v>2034714.3609610801</v>
      </c>
      <c r="G79" s="19"/>
      <c r="H79" s="23"/>
    </row>
    <row r="80" spans="1:12" s="35" customFormat="1">
      <c r="A80" s="12" t="s">
        <v>65</v>
      </c>
      <c r="B80" s="36">
        <f>(B78*(B103/B102)/B79)*100</f>
        <v>-0.15483304348399954</v>
      </c>
      <c r="C80" s="36">
        <f>(C78*(C103/C102)/C79)*100</f>
        <v>-3.3708564319181886E-2</v>
      </c>
      <c r="D80" s="36">
        <f>(D78*(D103/D102)/D79)*100</f>
        <v>-0.11416263903184284</v>
      </c>
      <c r="E80" s="36">
        <f>(E78*(E103/E102)/E79)*100</f>
        <v>-7.0336343851684441E-2</v>
      </c>
      <c r="F80" s="36">
        <f>(F78*(F103/F102)/F79)*100</f>
        <v>-5.9401247344363674E-2</v>
      </c>
      <c r="G80" s="19"/>
      <c r="H80" s="23"/>
    </row>
    <row r="81" spans="1:8" s="35" customFormat="1">
      <c r="A81" s="11"/>
      <c r="B81" s="39"/>
      <c r="C81" s="39"/>
      <c r="D81" s="39"/>
      <c r="E81" s="39"/>
      <c r="F81" s="39"/>
      <c r="G81" s="19"/>
      <c r="H81" s="23"/>
    </row>
    <row r="82" spans="1:8" ht="16.5" customHeight="1">
      <c r="A82" s="72" t="s">
        <v>66</v>
      </c>
      <c r="B82" s="72"/>
      <c r="C82" s="72"/>
      <c r="D82" s="72"/>
      <c r="E82" s="72"/>
      <c r="F82" s="72"/>
      <c r="H82" s="23"/>
    </row>
    <row r="83" spans="1:8" ht="6.75" customHeight="1">
      <c r="H83" s="23"/>
    </row>
    <row r="84" spans="1:8">
      <c r="A84" s="19" t="s">
        <v>67</v>
      </c>
      <c r="B84" s="20">
        <v>1489587.1120000319</v>
      </c>
      <c r="C84" s="20">
        <v>1416625.4319559068</v>
      </c>
      <c r="D84" s="20">
        <v>1489587.1120000319</v>
      </c>
      <c r="E84" s="20">
        <v>1416625.4319559068</v>
      </c>
      <c r="F84" s="20">
        <v>1483913.5936784362</v>
      </c>
      <c r="H84" s="23"/>
    </row>
    <row r="85" spans="1:8">
      <c r="A85" s="21" t="s">
        <v>68</v>
      </c>
      <c r="B85" s="22">
        <v>2024208.613968791</v>
      </c>
      <c r="C85" s="22">
        <v>1948499.7079242999</v>
      </c>
      <c r="D85" s="22">
        <v>2024208.613968791</v>
      </c>
      <c r="E85" s="22">
        <v>1948499.7079242999</v>
      </c>
      <c r="F85" s="22">
        <v>1997368.4932331101</v>
      </c>
      <c r="H85" s="23"/>
    </row>
    <row r="86" spans="1:8">
      <c r="A86" s="21" t="s">
        <v>106</v>
      </c>
      <c r="B86" s="40">
        <f>(B84/B85)*100</f>
        <v>73.588616396580463</v>
      </c>
      <c r="C86" s="40">
        <f t="shared" ref="C86:E86" si="27">(C84/C85)*100</f>
        <v>72.703394626885071</v>
      </c>
      <c r="D86" s="40">
        <f t="shared" si="27"/>
        <v>73.588616396580463</v>
      </c>
      <c r="E86" s="40">
        <f t="shared" si="27"/>
        <v>72.703394626885071</v>
      </c>
      <c r="F86" s="40">
        <f t="shared" ref="F86" si="28">(F84/F85)*100</f>
        <v>74.293431517809111</v>
      </c>
      <c r="H86" s="23"/>
    </row>
    <row r="87" spans="1:8" ht="12" customHeight="1">
      <c r="H87" s="23"/>
    </row>
    <row r="88" spans="1:8" ht="15.6">
      <c r="A88" s="18" t="s">
        <v>18</v>
      </c>
      <c r="H88" s="23"/>
    </row>
    <row r="89" spans="1:8" ht="9.75" customHeight="1">
      <c r="H89" s="23"/>
    </row>
    <row r="90" spans="1:8">
      <c r="A90" s="19" t="s">
        <v>69</v>
      </c>
      <c r="B90" s="28">
        <v>-8482.8891412995908</v>
      </c>
      <c r="C90" s="28">
        <v>-7431.4339353770201</v>
      </c>
      <c r="D90" s="28">
        <v>-25115.076056076799</v>
      </c>
      <c r="E90" s="28">
        <v>-22221.163210155599</v>
      </c>
      <c r="F90" s="28">
        <v>-30447.846499956999</v>
      </c>
      <c r="H90" s="23"/>
    </row>
    <row r="91" spans="1:8">
      <c r="A91" s="21" t="s">
        <v>70</v>
      </c>
      <c r="B91" s="22">
        <v>22690.502538800101</v>
      </c>
      <c r="C91" s="22">
        <v>22850.7704090597</v>
      </c>
      <c r="D91" s="22">
        <v>67093.985801058603</v>
      </c>
      <c r="E91" s="22">
        <v>64820.863829714406</v>
      </c>
      <c r="F91" s="22">
        <v>86536.709633386301</v>
      </c>
      <c r="H91" s="23"/>
    </row>
    <row r="92" spans="1:8">
      <c r="A92" s="21" t="s">
        <v>71</v>
      </c>
      <c r="B92" s="40">
        <f>(-B90/B91)*100</f>
        <v>37.385197294745218</v>
      </c>
      <c r="C92" s="40">
        <f>(-C90/C91)*100</f>
        <v>32.521590311154938</v>
      </c>
      <c r="D92" s="40">
        <f>(-D90/D91)*100</f>
        <v>37.432678586939062</v>
      </c>
      <c r="E92" s="40">
        <f>(-E90/E91)*100</f>
        <v>34.280881027027036</v>
      </c>
      <c r="F92" s="40">
        <f>(-F90/F91)*100</f>
        <v>35.184890468969328</v>
      </c>
      <c r="H92" s="23"/>
    </row>
    <row r="93" spans="1:8">
      <c r="H93" s="23"/>
    </row>
    <row r="94" spans="1:8" ht="15.6">
      <c r="A94" s="18" t="s">
        <v>21</v>
      </c>
      <c r="H94" s="23"/>
    </row>
    <row r="95" spans="1:8" ht="9.75" customHeight="1">
      <c r="H95" s="23"/>
    </row>
    <row r="96" spans="1:8">
      <c r="A96" s="19" t="s">
        <v>72</v>
      </c>
      <c r="B96" s="41">
        <v>271.5</v>
      </c>
      <c r="C96" s="41">
        <v>216.4</v>
      </c>
      <c r="D96" s="41">
        <v>271.5</v>
      </c>
      <c r="E96" s="41">
        <v>216.4</v>
      </c>
      <c r="F96" s="41">
        <v>226.9</v>
      </c>
      <c r="H96" s="23"/>
    </row>
    <row r="97" spans="1:8">
      <c r="A97" s="21" t="s">
        <v>41</v>
      </c>
      <c r="B97" s="31">
        <v>177.93388657585692</v>
      </c>
      <c r="C97" s="31">
        <v>168.35794860613802</v>
      </c>
      <c r="D97" s="31">
        <v>177.93388657585692</v>
      </c>
      <c r="E97" s="31">
        <v>168.35794860613802</v>
      </c>
      <c r="F97" s="31">
        <v>176.16171622701714</v>
      </c>
      <c r="H97" s="23"/>
    </row>
    <row r="98" spans="1:8">
      <c r="A98" s="21" t="s">
        <v>21</v>
      </c>
      <c r="B98" s="45">
        <f>B96/B97</f>
        <v>1.5258476348981109</v>
      </c>
      <c r="C98" s="45">
        <f t="shared" ref="C98:E98" si="29">C96/C97</f>
        <v>1.2853565976041506</v>
      </c>
      <c r="D98" s="45">
        <f t="shared" si="29"/>
        <v>1.5258476348981109</v>
      </c>
      <c r="E98" s="45">
        <f t="shared" si="29"/>
        <v>1.2853565976041506</v>
      </c>
      <c r="F98" s="45">
        <f t="shared" ref="F98" si="30">F96/F97</f>
        <v>1.2880210573538984</v>
      </c>
      <c r="H98" s="23"/>
    </row>
    <row r="100" spans="1:8" ht="15.6">
      <c r="A100" s="73"/>
      <c r="B100" s="73"/>
      <c r="C100" s="73"/>
      <c r="D100" s="73"/>
      <c r="E100" s="73"/>
      <c r="F100" s="73"/>
    </row>
    <row r="102" spans="1:8">
      <c r="A102" s="19" t="s">
        <v>73</v>
      </c>
      <c r="B102" s="19">
        <v>92</v>
      </c>
      <c r="C102" s="19">
        <v>92</v>
      </c>
      <c r="D102" s="19">
        <v>273</v>
      </c>
      <c r="E102" s="19">
        <v>274</v>
      </c>
      <c r="F102" s="19">
        <v>366</v>
      </c>
    </row>
    <row r="103" spans="1:8">
      <c r="A103" s="19" t="s">
        <v>74</v>
      </c>
      <c r="B103" s="19">
        <v>365</v>
      </c>
      <c r="C103" s="19">
        <v>366</v>
      </c>
      <c r="D103" s="19">
        <v>365</v>
      </c>
      <c r="E103" s="19">
        <v>366</v>
      </c>
      <c r="F103" s="19">
        <v>366</v>
      </c>
    </row>
    <row r="104" spans="1:8">
      <c r="F104" s="23"/>
    </row>
    <row r="107" spans="1:8" ht="15" customHeight="1">
      <c r="A107" s="37"/>
    </row>
    <row r="108" spans="1:8" ht="15" customHeight="1">
      <c r="A108" s="37"/>
    </row>
  </sheetData>
  <mergeCells count="1">
    <mergeCell ref="D2:E2"/>
  </mergeCells>
  <phoneticPr fontId="96" type="noConversion"/>
  <pageMargins left="0.7" right="0.7" top="0.75" bottom="0.75" header="0.3" footer="0.3"/>
  <pageSetup paperSize="9" scale="4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2049"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2049" r:id="rId4"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A22" sqref="A22"/>
    </sheetView>
  </sheetViews>
  <sheetFormatPr baseColWidth="10" defaultColWidth="11.44140625" defaultRowHeight="13.2"/>
  <cols>
    <col min="1" max="1" width="103" style="13" customWidth="1"/>
    <col min="2" max="16384" width="11.44140625" style="13"/>
  </cols>
  <sheetData>
    <row r="1" spans="1:1">
      <c r="A1" s="51" t="s">
        <v>75</v>
      </c>
    </row>
    <row r="2" spans="1:1" ht="27.6">
      <c r="A2" s="52" t="s">
        <v>1</v>
      </c>
    </row>
    <row r="3" spans="1:1">
      <c r="A3" s="53"/>
    </row>
    <row r="4" spans="1:1" ht="40.799999999999997">
      <c r="A4" s="54" t="s">
        <v>76</v>
      </c>
    </row>
    <row r="5" spans="1:1">
      <c r="A5" s="55"/>
    </row>
    <row r="6" spans="1:1" ht="33" customHeight="1">
      <c r="A6" s="56" t="s">
        <v>77</v>
      </c>
    </row>
    <row r="7" spans="1:1">
      <c r="A7" s="54"/>
    </row>
    <row r="8" spans="1:1" ht="15.6">
      <c r="A8" s="57" t="s">
        <v>78</v>
      </c>
    </row>
    <row r="9" spans="1:1" ht="15.6">
      <c r="A9" s="57"/>
    </row>
    <row r="10" spans="1:1">
      <c r="A10" s="58" t="s">
        <v>47</v>
      </c>
    </row>
    <row r="11" spans="1:1">
      <c r="A11" s="54" t="s">
        <v>79</v>
      </c>
    </row>
    <row r="12" spans="1:1" s="15" customFormat="1" ht="10.199999999999999">
      <c r="A12" s="59" t="s">
        <v>80</v>
      </c>
    </row>
    <row r="13" spans="1:1">
      <c r="A13" s="54"/>
    </row>
    <row r="14" spans="1:1">
      <c r="A14" s="58" t="s">
        <v>11</v>
      </c>
    </row>
    <row r="15" spans="1:1" ht="20.399999999999999">
      <c r="A15" s="54" t="s">
        <v>81</v>
      </c>
    </row>
    <row r="16" spans="1:1" ht="31.5" customHeight="1">
      <c r="A16" s="56" t="s">
        <v>124</v>
      </c>
    </row>
    <row r="17" spans="1:1">
      <c r="A17" s="60"/>
    </row>
    <row r="18" spans="1:1">
      <c r="A18" s="58" t="s">
        <v>82</v>
      </c>
    </row>
    <row r="19" spans="1:1">
      <c r="A19" s="54" t="s">
        <v>83</v>
      </c>
    </row>
    <row r="20" spans="1:1">
      <c r="A20" s="59" t="s">
        <v>15</v>
      </c>
    </row>
    <row r="21" spans="1:1">
      <c r="A21" s="59" t="s">
        <v>125</v>
      </c>
    </row>
    <row r="22" spans="1:1" s="16" customFormat="1" ht="13.8">
      <c r="A22" s="9"/>
    </row>
    <row r="23" spans="1:1">
      <c r="A23" s="14"/>
    </row>
  </sheetData>
  <pageMargins left="0.7" right="0.7" top="0.75" bottom="0.75" header="0.3" footer="0.3"/>
  <pageSetup paperSize="9" orientation="portrait" r:id="rId1"/>
  <headerFooter>
    <oddHeader>&amp;R&amp;"arial"&amp;10&amp;KFF5400DNB Confidential&amp;1#</oddHeader>
  </headerFooter>
  <drawing r:id="rId2"/>
  <legacyDrawing r:id="rId3"/>
  <controls>
    <mc:AlternateContent xmlns:mc="http://schemas.openxmlformats.org/markup-compatibility/2006">
      <mc:Choice Requires="x14">
        <control shapeId="5121" r:id="rId4" name="CustomMemberDispatchertb1">
          <controlPr defaultSize="0" autoLine="0" autoPict="0" r:id="rId5">
            <anchor moveWithCells="1" sizeWithCells="1">
              <from>
                <xdr:col>0</xdr:col>
                <xdr:colOff>0</xdr:colOff>
                <xdr:row>0</xdr:row>
                <xdr:rowOff>0</xdr:rowOff>
              </from>
              <to>
                <xdr:col>0</xdr:col>
                <xdr:colOff>952500</xdr:colOff>
                <xdr:row>0</xdr:row>
                <xdr:rowOff>0</xdr:rowOff>
              </to>
            </anchor>
          </controlPr>
        </control>
      </mc:Choice>
      <mc:Fallback>
        <control shapeId="5121" r:id="rId4"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D0C5-14C4-4C11-ACD5-06D2D20C75E8}">
  <sheetPr codeName="Ark1"/>
  <dimension ref="A1:V74"/>
  <sheetViews>
    <sheetView showGridLines="0" tabSelected="1" zoomScale="70" zoomScaleNormal="70" workbookViewId="0">
      <selection activeCell="A63" sqref="A63"/>
    </sheetView>
  </sheetViews>
  <sheetFormatPr baseColWidth="10" defaultColWidth="11.44140625" defaultRowHeight="15"/>
  <cols>
    <col min="1" max="1" width="98.44140625" style="74" customWidth="1"/>
    <col min="2" max="6" width="14.5546875" style="74" customWidth="1"/>
    <col min="7" max="16384" width="11.44140625" style="74"/>
  </cols>
  <sheetData>
    <row r="1" spans="1:6" ht="15.6">
      <c r="A1" s="80" t="s">
        <v>75</v>
      </c>
      <c r="B1" s="10"/>
      <c r="C1" s="10"/>
      <c r="D1" s="10"/>
      <c r="E1" s="10"/>
      <c r="F1" s="10"/>
    </row>
    <row r="2" spans="1:6" ht="15.6">
      <c r="A2" s="10"/>
      <c r="B2" s="49" t="s">
        <v>96</v>
      </c>
      <c r="C2" s="49" t="s">
        <v>96</v>
      </c>
      <c r="D2" s="49" t="s">
        <v>97</v>
      </c>
      <c r="E2" s="49"/>
      <c r="F2" s="75" t="s">
        <v>84</v>
      </c>
    </row>
    <row r="3" spans="1:6" ht="15.6">
      <c r="A3" s="10"/>
      <c r="B3" s="81">
        <v>2025</v>
      </c>
      <c r="C3" s="81">
        <v>2024</v>
      </c>
      <c r="D3" s="81">
        <v>2025</v>
      </c>
      <c r="E3" s="81">
        <v>2024</v>
      </c>
      <c r="F3" s="81">
        <v>2024</v>
      </c>
    </row>
    <row r="4" spans="1:6" ht="15.6">
      <c r="A4" s="82" t="s">
        <v>5</v>
      </c>
      <c r="B4" s="19"/>
      <c r="C4" s="83"/>
      <c r="D4" s="83"/>
      <c r="E4" s="83"/>
      <c r="F4" s="83"/>
    </row>
    <row r="5" spans="1:6" ht="10.5" customHeight="1">
      <c r="A5" s="82"/>
      <c r="B5" s="19"/>
      <c r="C5" s="83"/>
      <c r="D5" s="83"/>
      <c r="E5" s="83"/>
      <c r="F5" s="83"/>
    </row>
    <row r="6" spans="1:6">
      <c r="A6" s="11" t="s">
        <v>85</v>
      </c>
      <c r="B6" s="84">
        <v>1188.8838298200101</v>
      </c>
      <c r="C6" s="84">
        <v>931.58766999999398</v>
      </c>
      <c r="D6" s="84">
        <v>3193.9263098199999</v>
      </c>
      <c r="E6" s="84">
        <v>2295.9904309999997</v>
      </c>
      <c r="F6" s="84">
        <v>2565.7483509999997</v>
      </c>
    </row>
    <row r="7" spans="1:6">
      <c r="A7" s="85" t="s">
        <v>86</v>
      </c>
      <c r="B7" s="84">
        <v>47570.050957385021</v>
      </c>
      <c r="C7" s="84">
        <v>40580.009219333318</v>
      </c>
      <c r="D7" s="84">
        <v>44237.937833628333</v>
      </c>
      <c r="E7" s="84">
        <v>40917.571748222217</v>
      </c>
      <c r="F7" s="84">
        <v>40937.041461416651</v>
      </c>
    </row>
    <row r="8" spans="1:6">
      <c r="A8" s="86" t="s">
        <v>87</v>
      </c>
      <c r="B8" s="87">
        <f>(B6*(B45/B44)/B7)*100</f>
        <v>9.9154137390626307</v>
      </c>
      <c r="C8" s="87">
        <f t="shared" ref="C8:F8" si="0">(C6*(C45/C44)/C7)*100</f>
        <v>9.1328189555085988</v>
      </c>
      <c r="D8" s="87">
        <f t="shared" si="0"/>
        <v>9.6529539711488095</v>
      </c>
      <c r="E8" s="87">
        <f t="shared" si="0"/>
        <v>7.4953297447655665</v>
      </c>
      <c r="F8" s="87">
        <f t="shared" si="0"/>
        <v>6.2675470903734682</v>
      </c>
    </row>
    <row r="10" spans="1:6" ht="15.6">
      <c r="A10" s="88" t="s">
        <v>11</v>
      </c>
      <c r="B10" s="10"/>
      <c r="C10" s="10"/>
      <c r="D10" s="10"/>
      <c r="E10" s="10"/>
      <c r="F10" s="10"/>
    </row>
    <row r="11" spans="1:6" ht="8.25" customHeight="1">
      <c r="A11" s="88"/>
      <c r="B11" s="10"/>
      <c r="C11" s="10"/>
      <c r="D11" s="10"/>
      <c r="E11" s="10"/>
      <c r="F11" s="10"/>
    </row>
    <row r="12" spans="1:6">
      <c r="A12" s="11" t="s">
        <v>98</v>
      </c>
      <c r="B12" s="84">
        <v>9818.0754987700002</v>
      </c>
      <c r="C12" s="84">
        <v>9724.8037599999989</v>
      </c>
      <c r="D12" s="84">
        <v>29556.421818769999</v>
      </c>
      <c r="E12" s="84">
        <v>28496.089431</v>
      </c>
      <c r="F12" s="84">
        <v>38476.741891000005</v>
      </c>
    </row>
    <row r="13" spans="1:6">
      <c r="A13" s="11" t="s">
        <v>107</v>
      </c>
      <c r="B13" s="84">
        <v>732476.12900934403</v>
      </c>
      <c r="C13" s="84">
        <v>700213.50683657604</v>
      </c>
      <c r="D13" s="84">
        <v>730400.39792859275</v>
      </c>
      <c r="E13" s="84">
        <v>690834.82494108402</v>
      </c>
      <c r="F13" s="84">
        <v>699230.34259716398</v>
      </c>
    </row>
    <row r="14" spans="1:6">
      <c r="A14" s="89" t="s">
        <v>108</v>
      </c>
      <c r="B14" s="87">
        <f>(B12/B13*B45/B44)*100</f>
        <v>5.3178725990609914</v>
      </c>
      <c r="C14" s="87">
        <f t="shared" ref="C14:F14" si="1">(C12/C13*C45/C44)*100</f>
        <v>5.5251442431312743</v>
      </c>
      <c r="D14" s="87">
        <f t="shared" si="1"/>
        <v>5.4102965741096769</v>
      </c>
      <c r="E14" s="87">
        <f t="shared" si="1"/>
        <v>5.5098727054145247</v>
      </c>
      <c r="F14" s="87">
        <f t="shared" si="1"/>
        <v>5.5027277203224827</v>
      </c>
    </row>
    <row r="15" spans="1:6" ht="15.6">
      <c r="A15" s="88"/>
      <c r="B15" s="10"/>
      <c r="C15" s="10"/>
      <c r="D15" s="10"/>
      <c r="E15" s="10"/>
      <c r="F15" s="10"/>
    </row>
    <row r="16" spans="1:6">
      <c r="A16" s="11" t="s">
        <v>109</v>
      </c>
      <c r="B16" s="84">
        <v>2469.3582316100001</v>
      </c>
      <c r="C16" s="84">
        <v>3459.7006800000004</v>
      </c>
      <c r="D16" s="84">
        <v>7891.4289916099997</v>
      </c>
      <c r="E16" s="84">
        <v>10468.61859</v>
      </c>
      <c r="F16" s="84">
        <v>13973.24876</v>
      </c>
    </row>
    <row r="17" spans="1:22">
      <c r="A17" s="11" t="s">
        <v>110</v>
      </c>
      <c r="B17" s="84">
        <v>200840.464640019</v>
      </c>
      <c r="C17" s="84">
        <v>254232.813053258</v>
      </c>
      <c r="D17" s="84">
        <v>208469.13200648999</v>
      </c>
      <c r="E17" s="84">
        <v>255026.150439722</v>
      </c>
      <c r="F17" s="84">
        <v>257055.56190979201</v>
      </c>
      <c r="G17" s="10"/>
      <c r="H17" s="10"/>
      <c r="I17" s="10"/>
      <c r="J17" s="10"/>
      <c r="K17" s="10"/>
      <c r="L17" s="10"/>
      <c r="M17" s="10"/>
      <c r="N17" s="10"/>
      <c r="O17" s="10"/>
      <c r="P17" s="10"/>
      <c r="Q17" s="10"/>
      <c r="R17" s="10"/>
      <c r="S17" s="10"/>
      <c r="T17" s="10"/>
      <c r="U17" s="10"/>
      <c r="V17" s="10"/>
    </row>
    <row r="18" spans="1:22">
      <c r="A18" s="89" t="s">
        <v>111</v>
      </c>
      <c r="B18" s="87">
        <f>(B16/B17*B45/B44)*100</f>
        <v>4.8779564381953389</v>
      </c>
      <c r="C18" s="87">
        <f t="shared" ref="C18:F18" si="2">(C16/C17*C45/C44)*100</f>
        <v>5.4137747485683159</v>
      </c>
      <c r="D18" s="87">
        <f t="shared" si="2"/>
        <v>5.0610906055486442</v>
      </c>
      <c r="E18" s="87">
        <f t="shared" si="2"/>
        <v>5.4832138536965553</v>
      </c>
      <c r="F18" s="87">
        <f t="shared" si="2"/>
        <v>5.435886567163096</v>
      </c>
      <c r="G18" s="10"/>
      <c r="H18" s="10"/>
      <c r="I18" s="10"/>
      <c r="J18" s="10"/>
      <c r="K18" s="10"/>
      <c r="L18" s="10"/>
      <c r="M18" s="10"/>
      <c r="N18" s="10"/>
      <c r="O18" s="10"/>
      <c r="P18" s="10"/>
      <c r="Q18" s="10"/>
      <c r="R18" s="10"/>
      <c r="S18" s="10"/>
      <c r="T18" s="10"/>
      <c r="U18" s="10"/>
      <c r="V18" s="10"/>
    </row>
    <row r="19" spans="1:22" ht="15.6">
      <c r="A19" s="88"/>
      <c r="B19" s="10"/>
      <c r="C19" s="10"/>
      <c r="D19" s="10"/>
      <c r="E19" s="10"/>
      <c r="F19" s="10"/>
      <c r="G19" s="10"/>
      <c r="H19" s="10"/>
      <c r="I19" s="10"/>
      <c r="J19" s="10"/>
      <c r="K19" s="10"/>
      <c r="L19" s="10"/>
      <c r="M19" s="10"/>
      <c r="N19" s="10"/>
      <c r="O19" s="10"/>
      <c r="P19" s="10"/>
      <c r="Q19" s="10"/>
      <c r="R19" s="10"/>
      <c r="S19" s="10"/>
      <c r="T19" s="10"/>
      <c r="U19" s="10"/>
      <c r="V19" s="10"/>
    </row>
    <row r="20" spans="1:22">
      <c r="A20" s="11" t="s">
        <v>88</v>
      </c>
      <c r="B20" s="84">
        <v>5886.5143241999995</v>
      </c>
      <c r="C20" s="84">
        <v>5091.7773999999999</v>
      </c>
      <c r="D20" s="84">
        <v>17359.472084199999</v>
      </c>
      <c r="E20" s="84">
        <v>14889.560089999999</v>
      </c>
      <c r="F20" s="84">
        <v>20241.147430000001</v>
      </c>
      <c r="G20" s="10"/>
      <c r="H20" s="10"/>
      <c r="I20" s="10"/>
      <c r="J20" s="10"/>
      <c r="K20" s="10"/>
      <c r="L20" s="10"/>
      <c r="M20" s="10"/>
      <c r="N20" s="10"/>
      <c r="O20" s="10"/>
      <c r="P20" s="10"/>
      <c r="Q20" s="10"/>
      <c r="R20" s="10"/>
      <c r="S20" s="10"/>
      <c r="T20" s="10"/>
      <c r="U20" s="10"/>
      <c r="V20" s="10"/>
    </row>
    <row r="21" spans="1:22">
      <c r="A21" s="11" t="s">
        <v>112</v>
      </c>
      <c r="B21" s="84">
        <v>512090.47749284399</v>
      </c>
      <c r="C21" s="84">
        <v>435887.88098000002</v>
      </c>
      <c r="D21" s="84">
        <v>506179.49016615999</v>
      </c>
      <c r="E21" s="84">
        <v>425891.54008000001</v>
      </c>
      <c r="F21" s="84">
        <v>433519.89898</v>
      </c>
      <c r="G21" s="10"/>
      <c r="H21" s="10"/>
      <c r="I21" s="10"/>
      <c r="J21" s="10"/>
      <c r="K21" s="10"/>
      <c r="L21" s="10"/>
      <c r="M21" s="10"/>
      <c r="N21" s="10"/>
      <c r="O21" s="10"/>
      <c r="P21" s="10"/>
      <c r="Q21" s="10"/>
      <c r="R21" s="10"/>
      <c r="S21" s="10"/>
      <c r="T21" s="10"/>
      <c r="U21" s="10"/>
      <c r="V21" s="10"/>
    </row>
    <row r="22" spans="1:22">
      <c r="A22" s="89" t="s">
        <v>113</v>
      </c>
      <c r="B22" s="87">
        <f>(B20/B21*B45/B44)*100</f>
        <v>4.5605428667781371</v>
      </c>
      <c r="C22" s="87">
        <f t="shared" ref="C22:F22" si="3">(C20/C21*C45/C44)*100</f>
        <v>4.6471626468288871</v>
      </c>
      <c r="D22" s="87">
        <f t="shared" si="3"/>
        <v>4.5852412117975643</v>
      </c>
      <c r="E22" s="87">
        <f t="shared" si="3"/>
        <v>4.6699623155351597</v>
      </c>
      <c r="F22" s="87">
        <f t="shared" si="3"/>
        <v>4.6690238389573455</v>
      </c>
      <c r="G22" s="10"/>
      <c r="H22" s="10"/>
      <c r="I22" s="10"/>
      <c r="J22" s="10"/>
      <c r="K22" s="10"/>
      <c r="L22" s="10"/>
      <c r="M22" s="10"/>
      <c r="N22" s="10"/>
      <c r="O22" s="10"/>
      <c r="P22" s="10"/>
      <c r="Q22" s="10"/>
      <c r="R22" s="10"/>
      <c r="S22" s="10"/>
      <c r="T22" s="10"/>
      <c r="U22" s="10"/>
      <c r="V22" s="10"/>
    </row>
    <row r="23" spans="1:22" ht="15.6">
      <c r="A23" s="88"/>
      <c r="B23" s="10"/>
      <c r="C23" s="10"/>
      <c r="D23" s="10"/>
      <c r="E23" s="10"/>
      <c r="F23" s="10"/>
      <c r="G23" s="10"/>
      <c r="H23" s="10"/>
      <c r="I23" s="10"/>
      <c r="J23" s="10"/>
      <c r="K23" s="10"/>
      <c r="L23" s="10"/>
      <c r="M23" s="10"/>
      <c r="N23" s="10"/>
      <c r="O23" s="10"/>
      <c r="P23" s="10"/>
      <c r="Q23" s="10"/>
      <c r="R23" s="10"/>
      <c r="S23" s="10"/>
      <c r="T23" s="10"/>
      <c r="U23" s="10"/>
      <c r="V23" s="10"/>
    </row>
    <row r="24" spans="1:22">
      <c r="A24" s="11" t="s">
        <v>89</v>
      </c>
      <c r="B24" s="84">
        <v>75.795000000000002</v>
      </c>
      <c r="C24" s="84">
        <v>77.83</v>
      </c>
      <c r="D24" s="84">
        <v>225.20500000000001</v>
      </c>
      <c r="E24" s="84">
        <v>230.74250000000001</v>
      </c>
      <c r="F24" s="84">
        <v>308.3775</v>
      </c>
      <c r="G24" s="10"/>
      <c r="H24" s="10"/>
      <c r="I24" s="10"/>
      <c r="J24" s="10"/>
      <c r="K24" s="10"/>
      <c r="L24" s="10"/>
      <c r="M24" s="10"/>
      <c r="N24" s="10"/>
      <c r="O24" s="10"/>
      <c r="P24" s="10"/>
      <c r="Q24" s="10"/>
      <c r="R24" s="10"/>
      <c r="S24" s="10"/>
      <c r="T24" s="10"/>
      <c r="U24" s="10"/>
      <c r="V24" s="10"/>
    </row>
    <row r="25" spans="1:22">
      <c r="A25" s="11" t="s">
        <v>90</v>
      </c>
      <c r="B25" s="84">
        <v>4539.0594641144598</v>
      </c>
      <c r="C25" s="84">
        <v>4539.6787947826097</v>
      </c>
      <c r="D25" s="84">
        <v>4538.6166346099999</v>
      </c>
      <c r="E25" s="84">
        <v>4539.4125999999997</v>
      </c>
      <c r="F25" s="84">
        <v>4539.2983299999996</v>
      </c>
      <c r="G25" s="10"/>
      <c r="H25" s="10"/>
      <c r="I25" s="10"/>
      <c r="J25" s="10"/>
      <c r="K25" s="10"/>
      <c r="L25" s="10"/>
      <c r="M25" s="10"/>
      <c r="N25" s="10"/>
      <c r="O25" s="10"/>
      <c r="P25" s="10"/>
      <c r="Q25" s="10"/>
      <c r="R25" s="10"/>
      <c r="S25" s="10"/>
      <c r="T25" s="10"/>
      <c r="U25" s="10"/>
      <c r="V25" s="10"/>
    </row>
    <row r="26" spans="1:22">
      <c r="A26" s="89" t="s">
        <v>114</v>
      </c>
      <c r="B26" s="87">
        <f>(B24/B25*B45/B44)*100</f>
        <v>6.6249060249249165</v>
      </c>
      <c r="C26" s="87">
        <f t="shared" ref="C26:F26" si="4">(C24/C25*C45/C44)*100</f>
        <v>6.8204835072056653</v>
      </c>
      <c r="D26" s="87">
        <f t="shared" si="4"/>
        <v>6.6341417289396869</v>
      </c>
      <c r="E26" s="87">
        <f t="shared" si="4"/>
        <v>6.7898230696545587</v>
      </c>
      <c r="F26" s="87">
        <f t="shared" si="4"/>
        <v>6.7935059029266318</v>
      </c>
      <c r="G26" s="10"/>
      <c r="H26" s="10"/>
      <c r="I26" s="10"/>
      <c r="J26" s="10"/>
      <c r="K26" s="10"/>
      <c r="L26" s="10"/>
      <c r="M26" s="10"/>
      <c r="N26" s="10"/>
      <c r="O26" s="10"/>
      <c r="P26" s="10"/>
      <c r="Q26" s="10"/>
      <c r="R26" s="10"/>
      <c r="S26" s="10"/>
      <c r="T26" s="10"/>
      <c r="U26" s="10"/>
      <c r="V26" s="10"/>
    </row>
    <row r="27" spans="1:22" ht="15.6">
      <c r="A27" s="88"/>
      <c r="B27" s="90"/>
      <c r="C27" s="90"/>
      <c r="D27" s="90"/>
      <c r="E27" s="90"/>
      <c r="F27" s="90"/>
      <c r="G27" s="10"/>
      <c r="H27" s="10"/>
      <c r="I27" s="10"/>
      <c r="J27" s="10"/>
      <c r="K27" s="10"/>
      <c r="L27" s="10"/>
      <c r="M27" s="10"/>
      <c r="N27" s="10"/>
      <c r="O27" s="10"/>
      <c r="P27" s="10"/>
      <c r="Q27" s="10"/>
      <c r="R27" s="10"/>
      <c r="S27" s="10"/>
      <c r="T27" s="10"/>
      <c r="U27" s="10"/>
      <c r="V27" s="10"/>
    </row>
    <row r="28" spans="1:22">
      <c r="A28" s="89" t="s">
        <v>115</v>
      </c>
      <c r="B28" s="87">
        <f>(B18*B17+B22*B21+B26*B25)/(B17+B21+B25)</f>
        <v>4.6624561957453139</v>
      </c>
      <c r="C28" s="87">
        <f t="shared" ref="C28:F28" si="5">(C18*C17+C22*C21+C26*C25)/(C17+C21+C25)</f>
        <v>4.9419313392423883</v>
      </c>
      <c r="D28" s="87">
        <f t="shared" si="5"/>
        <v>4.7361046840566186</v>
      </c>
      <c r="E28" s="87">
        <f t="shared" si="5"/>
        <v>4.9865734218264803</v>
      </c>
      <c r="F28" s="87">
        <f t="shared" si="5"/>
        <v>4.9664854949632939</v>
      </c>
      <c r="G28" s="10"/>
      <c r="H28" s="10"/>
      <c r="I28" s="10"/>
      <c r="J28" s="10"/>
      <c r="K28" s="10"/>
      <c r="L28" s="10"/>
      <c r="M28" s="10"/>
      <c r="N28" s="10"/>
      <c r="O28" s="10"/>
      <c r="P28" s="10"/>
      <c r="Q28" s="10"/>
      <c r="R28" s="10"/>
      <c r="S28" s="10"/>
      <c r="T28" s="10"/>
      <c r="U28" s="10"/>
      <c r="V28" s="10"/>
    </row>
    <row r="29" spans="1:22" ht="15.6">
      <c r="A29" s="88"/>
      <c r="B29" s="90"/>
      <c r="C29" s="90"/>
      <c r="D29" s="90"/>
      <c r="E29" s="90"/>
      <c r="F29" s="90"/>
      <c r="G29" s="10"/>
      <c r="H29" s="10"/>
      <c r="I29" s="10"/>
      <c r="J29" s="10"/>
      <c r="K29" s="10"/>
      <c r="L29" s="10"/>
      <c r="M29" s="10"/>
      <c r="N29" s="10"/>
      <c r="O29" s="10"/>
      <c r="P29" s="10"/>
      <c r="Q29" s="10"/>
      <c r="R29" s="10"/>
      <c r="S29" s="10"/>
      <c r="T29" s="10"/>
      <c r="U29" s="10"/>
      <c r="V29" s="10"/>
    </row>
    <row r="30" spans="1:22">
      <c r="A30" s="89" t="s">
        <v>116</v>
      </c>
      <c r="B30" s="87">
        <f t="shared" ref="B30:F30" si="6">B14-B28</f>
        <v>0.65541640331567752</v>
      </c>
      <c r="C30" s="87">
        <f t="shared" si="6"/>
        <v>0.58321290388888603</v>
      </c>
      <c r="D30" s="87">
        <f t="shared" si="6"/>
        <v>0.67419189005305835</v>
      </c>
      <c r="E30" s="87">
        <f t="shared" si="6"/>
        <v>0.52329928358804434</v>
      </c>
      <c r="F30" s="87">
        <f t="shared" si="6"/>
        <v>0.53624222535918875</v>
      </c>
      <c r="G30" s="10"/>
      <c r="H30" s="10"/>
      <c r="I30" s="10"/>
      <c r="J30" s="10"/>
      <c r="K30" s="10"/>
      <c r="L30" s="10"/>
      <c r="M30" s="10"/>
      <c r="N30" s="10"/>
      <c r="O30" s="10"/>
      <c r="P30" s="10"/>
      <c r="Q30" s="10"/>
      <c r="R30" s="10"/>
      <c r="S30" s="10"/>
      <c r="T30" s="10"/>
      <c r="U30" s="10"/>
      <c r="V30" s="10"/>
    </row>
    <row r="31" spans="1:22">
      <c r="A31" s="11"/>
      <c r="B31" s="84"/>
      <c r="C31" s="84"/>
      <c r="D31" s="84"/>
      <c r="E31" s="84"/>
      <c r="F31" s="84"/>
      <c r="G31" s="10"/>
      <c r="H31" s="10"/>
      <c r="I31" s="10"/>
      <c r="J31" s="10"/>
      <c r="K31" s="10"/>
      <c r="L31" s="10"/>
      <c r="M31" s="10"/>
      <c r="N31" s="10"/>
      <c r="O31" s="10"/>
      <c r="P31" s="10"/>
      <c r="Q31" s="10"/>
      <c r="R31" s="10"/>
      <c r="S31" s="10"/>
      <c r="T31" s="10"/>
      <c r="U31" s="10"/>
      <c r="V31" s="10"/>
    </row>
    <row r="32" spans="1:22" ht="15.75" customHeight="1">
      <c r="A32" s="97" t="s">
        <v>91</v>
      </c>
      <c r="B32" s="97"/>
      <c r="C32" s="97"/>
      <c r="D32" s="97"/>
      <c r="E32" s="97"/>
      <c r="F32" s="97"/>
      <c r="G32" s="97"/>
      <c r="H32" s="97"/>
      <c r="I32" s="97"/>
      <c r="J32" s="97"/>
      <c r="K32" s="97"/>
      <c r="L32" s="97"/>
      <c r="M32" s="97"/>
      <c r="N32" s="97"/>
      <c r="O32" s="97"/>
      <c r="P32" s="97"/>
      <c r="Q32" s="97"/>
      <c r="R32" s="97"/>
      <c r="S32" s="97"/>
      <c r="T32" s="97"/>
      <c r="U32" s="97"/>
      <c r="V32" s="97"/>
    </row>
    <row r="33" spans="1:6" ht="9.75" customHeight="1">
      <c r="A33" s="10"/>
      <c r="B33" s="10"/>
      <c r="C33" s="10"/>
      <c r="D33" s="10"/>
      <c r="E33" s="10"/>
      <c r="F33" s="10"/>
    </row>
    <row r="34" spans="1:6">
      <c r="A34" s="11" t="s">
        <v>63</v>
      </c>
      <c r="B34" s="84">
        <v>-69.545288299999996</v>
      </c>
      <c r="C34" s="84">
        <v>2.9646399999999997</v>
      </c>
      <c r="D34" s="84">
        <v>-85.488148300000006</v>
      </c>
      <c r="E34" s="84">
        <v>-16.146419000000002</v>
      </c>
      <c r="F34" s="84">
        <v>-13.098349000000001</v>
      </c>
    </row>
    <row r="35" spans="1:6" ht="15.6" customHeight="1">
      <c r="A35" s="86" t="s">
        <v>92</v>
      </c>
      <c r="B35" s="91">
        <v>733305.75316698803</v>
      </c>
      <c r="C35" s="91">
        <v>703275.567427748</v>
      </c>
      <c r="D35" s="91">
        <v>731829.53436729999</v>
      </c>
      <c r="E35" s="91">
        <v>692640.78670284292</v>
      </c>
      <c r="F35" s="91">
        <v>701040.925894632</v>
      </c>
    </row>
    <row r="36" spans="1:6">
      <c r="A36" s="86" t="s">
        <v>93</v>
      </c>
      <c r="B36" s="92">
        <f>(B34*(B45/B44)/B35)*100</f>
        <v>-3.7625965822328925E-2</v>
      </c>
      <c r="C36" s="92">
        <f t="shared" ref="C36:F36" si="7">(C34*(C45/C44)/C35)*100</f>
        <v>1.6770256000055779E-3</v>
      </c>
      <c r="D36" s="92">
        <f t="shared" si="7"/>
        <v>-1.5618027937682905E-2</v>
      </c>
      <c r="E36" s="92">
        <f t="shared" si="7"/>
        <v>-3.1138571062690368E-3</v>
      </c>
      <c r="F36" s="92">
        <f t="shared" si="7"/>
        <v>-1.8684143130851551E-3</v>
      </c>
    </row>
    <row r="37" spans="1:6">
      <c r="A37" s="10"/>
      <c r="B37" s="93"/>
      <c r="C37" s="93"/>
      <c r="D37" s="93"/>
      <c r="E37" s="93"/>
      <c r="F37" s="93"/>
    </row>
    <row r="38" spans="1:6">
      <c r="A38" s="10" t="s">
        <v>94</v>
      </c>
      <c r="B38" s="94">
        <v>2382.8741183299999</v>
      </c>
      <c r="C38" s="94">
        <v>3355.3111899999999</v>
      </c>
      <c r="D38" s="94">
        <v>2382.8741183299999</v>
      </c>
      <c r="E38" s="94">
        <v>3355.3111899999999</v>
      </c>
      <c r="F38" s="94">
        <v>2614.2485300000003</v>
      </c>
    </row>
    <row r="39" spans="1:6">
      <c r="A39" s="10" t="s">
        <v>68</v>
      </c>
      <c r="B39" s="94">
        <v>736945.01729263994</v>
      </c>
      <c r="C39" s="94">
        <v>724166.29069000005</v>
      </c>
      <c r="D39" s="94">
        <v>736945.01729263994</v>
      </c>
      <c r="E39" s="94">
        <v>724166.29069000005</v>
      </c>
      <c r="F39" s="94">
        <v>727758.10551999998</v>
      </c>
    </row>
    <row r="40" spans="1:6">
      <c r="A40" s="86" t="s">
        <v>95</v>
      </c>
      <c r="B40" s="92">
        <f>(B38/B39)*100</f>
        <v>0.32334489852229553</v>
      </c>
      <c r="C40" s="92">
        <f t="shared" ref="C40:F40" si="8">(C38/C39)*100</f>
        <v>0.46333435194877581</v>
      </c>
      <c r="D40" s="92">
        <f t="shared" si="8"/>
        <v>0.32334489852229553</v>
      </c>
      <c r="E40" s="92">
        <f t="shared" si="8"/>
        <v>0.46333435194877581</v>
      </c>
      <c r="F40" s="92">
        <f t="shared" si="8"/>
        <v>0.35921943159012421</v>
      </c>
    </row>
    <row r="41" spans="1:6">
      <c r="A41" s="10"/>
      <c r="B41" s="95"/>
      <c r="C41" s="95"/>
      <c r="D41" s="95"/>
      <c r="E41" s="95"/>
      <c r="F41" s="95"/>
    </row>
    <row r="42" spans="1:6" ht="15.6">
      <c r="A42"/>
      <c r="B42"/>
      <c r="C42"/>
      <c r="D42"/>
      <c r="E42"/>
      <c r="F42"/>
    </row>
    <row r="43" spans="1:6" ht="15.6">
      <c r="A43"/>
      <c r="B43"/>
      <c r="C43"/>
      <c r="D43"/>
      <c r="E43"/>
      <c r="F43"/>
    </row>
    <row r="44" spans="1:6">
      <c r="A44" s="19" t="s">
        <v>73</v>
      </c>
      <c r="B44" s="19">
        <v>92</v>
      </c>
      <c r="C44" s="19">
        <v>92</v>
      </c>
      <c r="D44" s="19">
        <v>273</v>
      </c>
      <c r="E44" s="19">
        <v>274</v>
      </c>
      <c r="F44" s="19">
        <v>366</v>
      </c>
    </row>
    <row r="45" spans="1:6">
      <c r="A45" s="19" t="s">
        <v>74</v>
      </c>
      <c r="B45" s="19">
        <v>365</v>
      </c>
      <c r="C45" s="19">
        <v>366</v>
      </c>
      <c r="D45" s="19">
        <v>365</v>
      </c>
      <c r="E45" s="19">
        <v>366</v>
      </c>
      <c r="F45" s="19">
        <v>366</v>
      </c>
    </row>
    <row r="60" ht="15.6" customHeight="1"/>
    <row r="74" ht="15.6" customHeight="1"/>
  </sheetData>
  <mergeCells count="1">
    <mergeCell ref="A32:V32"/>
  </mergeCells>
  <pageMargins left="0.7" right="0.7" top="0.75" bottom="0.75" header="0.3" footer="0.3"/>
  <pageSetup paperSize="9" scale="51" orientation="portrait" r:id="rId1"/>
  <headerFooter>
    <oddHeader>&amp;R&amp;"arial"&amp;10&amp;KFF5400DNB Confidential&amp;1#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3470d1-1794-477f-9531-e667d23dbdcb" xsi:nil="true"/>
    <lcf76f155ced4ddcb4097134ff3c332f xmlns="cac8f47d-535d-45cb-b25a-a4963ce16b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2.xml><?xml version="1.0" encoding="utf-8"?>
<ds:datastoreItem xmlns:ds="http://schemas.openxmlformats.org/officeDocument/2006/customXml" ds:itemID="{FDB99FEC-56F1-4CC8-B4E7-080F89F4D2C5}"/>
</file>

<file path=customXml/itemProps3.xml><?xml version="1.0" encoding="utf-8"?>
<ds:datastoreItem xmlns:ds="http://schemas.openxmlformats.org/officeDocument/2006/customXml" ds:itemID="{3EBBEC29-5959-46C3-984A-C745E93F4EC1}">
  <ds:schemaRefs>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86a513d9-9f3b-4981-8f60-2f916567fe08"/>
    <ds:schemaRef ds:uri="http://purl.org/dc/terms/"/>
    <ds:schemaRef ds:uri="http://schemas.microsoft.com/office/2006/metadata/properties"/>
    <ds:schemaRef ds:uri="http://schemas.openxmlformats.org/package/2006/metadata/core-properties"/>
    <ds:schemaRef ds:uri="31646d07-fb8c-42b5-b229-38dd15be00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Definitions DNB Group</vt:lpstr>
      <vt:lpstr>DNB Group</vt:lpstr>
      <vt:lpstr>Definitions DNB Boligkreditt</vt:lpstr>
      <vt:lpstr>DNB Boligkreditt</vt:lpstr>
      <vt:lpstr>'Definitions DNB Group'!Utskriftsområde</vt:lpstr>
      <vt:lpstr>'DNB Group'!Utskriftsområde</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Skøelv, Eva Helene</cp:lastModifiedBy>
  <cp:revision/>
  <dcterms:created xsi:type="dcterms:W3CDTF">2018-07-11T10:01:17Z</dcterms:created>
  <dcterms:modified xsi:type="dcterms:W3CDTF">2025-10-21T15:15:58Z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2024-07-16T05:53:46Z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cd1c8837-4fc6-4946-bfc2-18289cf61362</vt:lpwstr>
  </property>
  <property fmtid="{D5CDD505-2E9C-101B-9397-08002B2CF9AE}" pid="10" name="MSIP_Label_e80cca60-af48-4ac3-acf4-39718de4b3e5_ContentBits">
    <vt:lpwstr>1</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